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ndleitinc-my.sharepoint.com/personal/jimh_handleitinc_com/Documents/Documents/Jim Home Data/Book/Financials/"/>
    </mc:Choice>
  </mc:AlternateContent>
  <xr:revisionPtr revIDLastSave="0" documentId="8_{4604E266-A2EC-431D-B19A-42D24514F3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ome Statements" sheetId="1" r:id="rId1"/>
    <sheet name="Balance Sheets" sheetId="2" r:id="rId2"/>
    <sheet name="Cash Flow Statements" sheetId="3" r:id="rId3"/>
  </sheets>
  <definedNames>
    <definedName name="_xlnm.Print_Area" localSheetId="1">'Balance Sheets'!$B$1:$Q$52</definedName>
    <definedName name="_xlnm.Print_Area" localSheetId="2">'Cash Flow Statements'!$B$2:$Q$38</definedName>
    <definedName name="_xlnm.Print_Area" localSheetId="0">'Income Statements'!$A$1:$Q$42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3" l="1"/>
  <c r="E31" i="2"/>
  <c r="F31" i="2"/>
  <c r="G31" i="2"/>
  <c r="H31" i="2"/>
  <c r="I31" i="2"/>
  <c r="J31" i="2"/>
  <c r="K31" i="2"/>
  <c r="L31" i="2"/>
  <c r="M31" i="2"/>
  <c r="N31" i="2"/>
  <c r="O31" i="2"/>
  <c r="D31" i="2"/>
  <c r="N12" i="1" l="1"/>
  <c r="N16" i="1" s="1"/>
  <c r="M12" i="1"/>
  <c r="M16" i="1" s="1"/>
  <c r="L12" i="1"/>
  <c r="L16" i="1" s="1"/>
  <c r="K12" i="1"/>
  <c r="K16" i="1" s="1"/>
  <c r="J12" i="1"/>
  <c r="J16" i="1" s="1"/>
  <c r="I12" i="1"/>
  <c r="I16" i="1" s="1"/>
  <c r="H12" i="1"/>
  <c r="H16" i="1" s="1"/>
  <c r="G12" i="1"/>
  <c r="G16" i="1" s="1"/>
  <c r="F12" i="1"/>
  <c r="F16" i="1" s="1"/>
  <c r="E12" i="1"/>
  <c r="E16" i="1" s="1"/>
  <c r="D12" i="1"/>
  <c r="D16" i="1" s="1"/>
  <c r="C12" i="1"/>
  <c r="C16" i="1" s="1"/>
  <c r="O8" i="1"/>
  <c r="O9" i="1"/>
  <c r="O10" i="1"/>
  <c r="O11" i="1"/>
  <c r="D23" i="2" l="1"/>
  <c r="E23" i="2" s="1"/>
  <c r="O21" i="1"/>
  <c r="O25" i="1"/>
  <c r="O22" i="1"/>
  <c r="Q13" i="3"/>
  <c r="P13" i="3"/>
  <c r="N13" i="3"/>
  <c r="M13" i="3"/>
  <c r="L13" i="3"/>
  <c r="K13" i="3"/>
  <c r="J13" i="3"/>
  <c r="I13" i="3"/>
  <c r="H13" i="3"/>
  <c r="G13" i="3"/>
  <c r="F13" i="3"/>
  <c r="E13" i="3"/>
  <c r="D13" i="3"/>
  <c r="C13" i="3"/>
  <c r="C24" i="2"/>
  <c r="O28" i="1"/>
  <c r="O20" i="1"/>
  <c r="Q15" i="3"/>
  <c r="P15" i="3"/>
  <c r="N15" i="3"/>
  <c r="M15" i="3"/>
  <c r="L15" i="3"/>
  <c r="K15" i="3"/>
  <c r="J15" i="3"/>
  <c r="I15" i="3"/>
  <c r="H15" i="3"/>
  <c r="G15" i="3"/>
  <c r="F15" i="3"/>
  <c r="E15" i="3"/>
  <c r="D15" i="3"/>
  <c r="C15" i="3"/>
  <c r="P19" i="3"/>
  <c r="C35" i="3"/>
  <c r="O35" i="3" s="1"/>
  <c r="M31" i="3"/>
  <c r="L31" i="3"/>
  <c r="K31" i="3"/>
  <c r="J31" i="3"/>
  <c r="I31" i="3"/>
  <c r="H31" i="3"/>
  <c r="G31" i="3"/>
  <c r="F31" i="3"/>
  <c r="E31" i="3"/>
  <c r="D31" i="3"/>
  <c r="C31" i="3"/>
  <c r="Q29" i="3"/>
  <c r="P29" i="3"/>
  <c r="N29" i="3"/>
  <c r="M29" i="3"/>
  <c r="L29" i="3"/>
  <c r="K29" i="3"/>
  <c r="J29" i="3"/>
  <c r="I29" i="3"/>
  <c r="H29" i="3"/>
  <c r="G29" i="3"/>
  <c r="F29" i="3"/>
  <c r="E29" i="3"/>
  <c r="D29" i="3"/>
  <c r="C29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Q24" i="3"/>
  <c r="P24" i="3"/>
  <c r="N24" i="3"/>
  <c r="M24" i="3"/>
  <c r="L24" i="3"/>
  <c r="K24" i="3"/>
  <c r="J24" i="3"/>
  <c r="I24" i="3"/>
  <c r="H24" i="3"/>
  <c r="G24" i="3"/>
  <c r="F24" i="3"/>
  <c r="E24" i="3"/>
  <c r="D24" i="3"/>
  <c r="C24" i="3"/>
  <c r="Q23" i="3"/>
  <c r="P23" i="3"/>
  <c r="N23" i="3"/>
  <c r="M23" i="3"/>
  <c r="L23" i="3"/>
  <c r="K23" i="3"/>
  <c r="J23" i="3"/>
  <c r="I23" i="3"/>
  <c r="H23" i="3"/>
  <c r="G23" i="3"/>
  <c r="F23" i="3"/>
  <c r="E23" i="3"/>
  <c r="O23" i="3" s="1"/>
  <c r="D23" i="3"/>
  <c r="C23" i="3"/>
  <c r="Q22" i="3"/>
  <c r="P22" i="3"/>
  <c r="N22" i="3"/>
  <c r="M22" i="3"/>
  <c r="L22" i="3"/>
  <c r="K22" i="3"/>
  <c r="J22" i="3"/>
  <c r="I22" i="3"/>
  <c r="H22" i="3"/>
  <c r="G22" i="3"/>
  <c r="F22" i="3"/>
  <c r="E22" i="3"/>
  <c r="D22" i="3"/>
  <c r="C22" i="3"/>
  <c r="Q21" i="3"/>
  <c r="P21" i="3"/>
  <c r="N21" i="3"/>
  <c r="M21" i="3"/>
  <c r="L21" i="3"/>
  <c r="K21" i="3"/>
  <c r="J21" i="3"/>
  <c r="I21" i="3"/>
  <c r="H21" i="3"/>
  <c r="G21" i="3"/>
  <c r="F21" i="3"/>
  <c r="E21" i="3"/>
  <c r="D21" i="3"/>
  <c r="O21" i="3" s="1"/>
  <c r="C21" i="3"/>
  <c r="Q20" i="3"/>
  <c r="P20" i="3"/>
  <c r="N20" i="3"/>
  <c r="M20" i="3"/>
  <c r="L20" i="3"/>
  <c r="K20" i="3"/>
  <c r="J20" i="3"/>
  <c r="I20" i="3"/>
  <c r="H20" i="3"/>
  <c r="G20" i="3"/>
  <c r="F20" i="3"/>
  <c r="E20" i="3"/>
  <c r="D20" i="3"/>
  <c r="C20" i="3"/>
  <c r="Q19" i="3"/>
  <c r="N19" i="3"/>
  <c r="M19" i="3"/>
  <c r="L19" i="3"/>
  <c r="K19" i="3"/>
  <c r="J19" i="3"/>
  <c r="I19" i="3"/>
  <c r="H19" i="3"/>
  <c r="O19" i="3" s="1"/>
  <c r="G19" i="3"/>
  <c r="F19" i="3"/>
  <c r="E19" i="3"/>
  <c r="D19" i="3"/>
  <c r="C19" i="3"/>
  <c r="C14" i="2"/>
  <c r="C26" i="2" s="1"/>
  <c r="Q11" i="3"/>
  <c r="P11" i="3"/>
  <c r="N11" i="3"/>
  <c r="M11" i="3"/>
  <c r="L11" i="3"/>
  <c r="K11" i="3"/>
  <c r="J11" i="3"/>
  <c r="I11" i="3"/>
  <c r="H11" i="3"/>
  <c r="G11" i="3"/>
  <c r="F11" i="3"/>
  <c r="E11" i="3"/>
  <c r="D11" i="3"/>
  <c r="C11" i="3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Q43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O43" i="1" s="1"/>
  <c r="Q37" i="1"/>
  <c r="P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O35" i="1"/>
  <c r="O34" i="1"/>
  <c r="O33" i="1"/>
  <c r="O32" i="1"/>
  <c r="O31" i="1"/>
  <c r="O30" i="1"/>
  <c r="O29" i="1"/>
  <c r="O26" i="1"/>
  <c r="O24" i="1"/>
  <c r="O23" i="1"/>
  <c r="O14" i="1"/>
  <c r="O7" i="1"/>
  <c r="C19" i="2"/>
  <c r="Q36" i="2"/>
  <c r="Q41" i="2" s="1"/>
  <c r="P36" i="2"/>
  <c r="P41" i="2" s="1"/>
  <c r="O36" i="2"/>
  <c r="O41" i="2" s="1"/>
  <c r="N36" i="2"/>
  <c r="N41" i="2" s="1"/>
  <c r="M36" i="2"/>
  <c r="M41" i="2" s="1"/>
  <c r="L36" i="2"/>
  <c r="L41" i="2" s="1"/>
  <c r="K36" i="2"/>
  <c r="K41" i="2" s="1"/>
  <c r="J36" i="2"/>
  <c r="J41" i="2" s="1"/>
  <c r="I36" i="2"/>
  <c r="I41" i="2" s="1"/>
  <c r="H36" i="2"/>
  <c r="H41" i="2" s="1"/>
  <c r="G36" i="2"/>
  <c r="G41" i="2" s="1"/>
  <c r="F36" i="2"/>
  <c r="F41" i="2" s="1"/>
  <c r="E36" i="2"/>
  <c r="E41" i="2" s="1"/>
  <c r="D36" i="2"/>
  <c r="D41" i="2" s="1"/>
  <c r="C48" i="2"/>
  <c r="C36" i="2"/>
  <c r="C41" i="2"/>
  <c r="D18" i="2"/>
  <c r="E18" i="2" s="1"/>
  <c r="O27" i="1"/>
  <c r="O14" i="2"/>
  <c r="D24" i="2"/>
  <c r="C50" i="2" l="1"/>
  <c r="O12" i="1"/>
  <c r="O16" i="1" s="1"/>
  <c r="P7" i="1"/>
  <c r="D25" i="3"/>
  <c r="O15" i="3"/>
  <c r="M25" i="3"/>
  <c r="I25" i="3"/>
  <c r="O22" i="3"/>
  <c r="C25" i="3"/>
  <c r="D19" i="2"/>
  <c r="D26" i="2" s="1"/>
  <c r="Q25" i="3"/>
  <c r="F23" i="2"/>
  <c r="G23" i="2" s="1"/>
  <c r="E24" i="2"/>
  <c r="E26" i="2" s="1"/>
  <c r="O13" i="3"/>
  <c r="O11" i="3"/>
  <c r="F18" i="2"/>
  <c r="E19" i="2"/>
  <c r="D39" i="1"/>
  <c r="D45" i="1" s="1"/>
  <c r="D9" i="3" s="1"/>
  <c r="D33" i="3" s="1"/>
  <c r="F25" i="3"/>
  <c r="C39" i="1"/>
  <c r="C45" i="1" s="1"/>
  <c r="G25" i="3"/>
  <c r="K25" i="3"/>
  <c r="P25" i="3"/>
  <c r="N25" i="3"/>
  <c r="J25" i="3"/>
  <c r="C53" i="2"/>
  <c r="O29" i="3"/>
  <c r="H25" i="3"/>
  <c r="O24" i="3"/>
  <c r="L25" i="3"/>
  <c r="E25" i="3"/>
  <c r="O20" i="3"/>
  <c r="L39" i="1"/>
  <c r="L45" i="1" s="1"/>
  <c r="L9" i="3" s="1"/>
  <c r="K39" i="1"/>
  <c r="K45" i="1" s="1"/>
  <c r="K9" i="3" s="1"/>
  <c r="J39" i="1"/>
  <c r="J45" i="1" s="1"/>
  <c r="J9" i="3" s="1"/>
  <c r="O37" i="1"/>
  <c r="N39" i="1"/>
  <c r="N45" i="1" s="1"/>
  <c r="N9" i="3" s="1"/>
  <c r="M39" i="1"/>
  <c r="M45" i="1" s="1"/>
  <c r="M9" i="3" s="1"/>
  <c r="I39" i="1"/>
  <c r="I45" i="1" s="1"/>
  <c r="I9" i="3" s="1"/>
  <c r="E39" i="1"/>
  <c r="E45" i="1" s="1"/>
  <c r="H39" i="1"/>
  <c r="H45" i="1" s="1"/>
  <c r="H9" i="3" s="1"/>
  <c r="G39" i="1"/>
  <c r="G45" i="1" s="1"/>
  <c r="G9" i="3" s="1"/>
  <c r="F39" i="1"/>
  <c r="F45" i="1" s="1"/>
  <c r="F9" i="3" s="1"/>
  <c r="Q7" i="1" l="1"/>
  <c r="Q12" i="1" s="1"/>
  <c r="Q16" i="1" s="1"/>
  <c r="Q39" i="1" s="1"/>
  <c r="Q45" i="1" s="1"/>
  <c r="Q9" i="3" s="1"/>
  <c r="P12" i="1"/>
  <c r="P16" i="1" s="1"/>
  <c r="P39" i="1" s="1"/>
  <c r="P45" i="1" s="1"/>
  <c r="P9" i="3" s="1"/>
  <c r="M33" i="3"/>
  <c r="I33" i="3"/>
  <c r="F33" i="3"/>
  <c r="G33" i="3"/>
  <c r="F24" i="2"/>
  <c r="F26" i="2" s="1"/>
  <c r="D46" i="2"/>
  <c r="D48" i="2" s="1"/>
  <c r="D50" i="2" s="1"/>
  <c r="D53" i="2" s="1"/>
  <c r="C9" i="3"/>
  <c r="C33" i="3" s="1"/>
  <c r="C36" i="3" s="1"/>
  <c r="D35" i="3" s="1"/>
  <c r="D36" i="3" s="1"/>
  <c r="E35" i="3" s="1"/>
  <c r="H23" i="2"/>
  <c r="G24" i="2"/>
  <c r="G18" i="2"/>
  <c r="F19" i="2"/>
  <c r="K33" i="3"/>
  <c r="H33" i="3"/>
  <c r="J33" i="3"/>
  <c r="O25" i="3"/>
  <c r="P46" i="2"/>
  <c r="P47" i="2" s="1"/>
  <c r="O39" i="1"/>
  <c r="O45" i="1" s="1"/>
  <c r="E9" i="3"/>
  <c r="E33" i="3" s="1"/>
  <c r="Q46" i="2"/>
  <c r="Q47" i="2" s="1"/>
  <c r="Q31" i="3" s="1"/>
  <c r="Q33" i="3" s="1"/>
  <c r="L33" i="3"/>
  <c r="E46" i="2" l="1"/>
  <c r="E48" i="2" s="1"/>
  <c r="E50" i="2" s="1"/>
  <c r="E53" i="2" s="1"/>
  <c r="G19" i="2"/>
  <c r="G26" i="2" s="1"/>
  <c r="H18" i="2"/>
  <c r="I23" i="2"/>
  <c r="H24" i="2"/>
  <c r="E36" i="3"/>
  <c r="F35" i="3" s="1"/>
  <c r="F36" i="3" s="1"/>
  <c r="G35" i="3" s="1"/>
  <c r="G36" i="3" s="1"/>
  <c r="H35" i="3" s="1"/>
  <c r="H36" i="3" s="1"/>
  <c r="I35" i="3" s="1"/>
  <c r="I36" i="3" s="1"/>
  <c r="J35" i="3" s="1"/>
  <c r="J36" i="3" s="1"/>
  <c r="K35" i="3" s="1"/>
  <c r="K36" i="3" s="1"/>
  <c r="L35" i="3" s="1"/>
  <c r="L36" i="3" s="1"/>
  <c r="M35" i="3" s="1"/>
  <c r="M36" i="3" s="1"/>
  <c r="N35" i="3" s="1"/>
  <c r="O9" i="3"/>
  <c r="F46" i="2" l="1"/>
  <c r="F48" i="2" s="1"/>
  <c r="F50" i="2" s="1"/>
  <c r="F53" i="2" s="1"/>
  <c r="J23" i="2"/>
  <c r="I24" i="2"/>
  <c r="I18" i="2"/>
  <c r="H19" i="2"/>
  <c r="H26" i="2" s="1"/>
  <c r="G46" i="2" l="1"/>
  <c r="H46" i="2" s="1"/>
  <c r="H48" i="2" s="1"/>
  <c r="H50" i="2" s="1"/>
  <c r="H53" i="2" s="1"/>
  <c r="I19" i="2"/>
  <c r="I26" i="2" s="1"/>
  <c r="J18" i="2"/>
  <c r="K23" i="2"/>
  <c r="J24" i="2"/>
  <c r="I46" i="2" l="1"/>
  <c r="I48" i="2" s="1"/>
  <c r="I50" i="2" s="1"/>
  <c r="I53" i="2" s="1"/>
  <c r="G48" i="2"/>
  <c r="G50" i="2" s="1"/>
  <c r="G53" i="2" s="1"/>
  <c r="K24" i="2"/>
  <c r="L23" i="2"/>
  <c r="K18" i="2"/>
  <c r="J19" i="2"/>
  <c r="J26" i="2" s="1"/>
  <c r="J46" i="2" l="1"/>
  <c r="J48" i="2" s="1"/>
  <c r="J50" i="2" s="1"/>
  <c r="J53" i="2" s="1"/>
  <c r="K19" i="2"/>
  <c r="K26" i="2" s="1"/>
  <c r="L18" i="2"/>
  <c r="L24" i="2"/>
  <c r="M23" i="2"/>
  <c r="K46" i="2" l="1"/>
  <c r="K48" i="2" s="1"/>
  <c r="K50" i="2" s="1"/>
  <c r="K53" i="2" s="1"/>
  <c r="N23" i="2"/>
  <c r="M24" i="2"/>
  <c r="L19" i="2"/>
  <c r="L26" i="2" s="1"/>
  <c r="M18" i="2"/>
  <c r="L46" i="2" l="1"/>
  <c r="L48" i="2" s="1"/>
  <c r="L50" i="2" s="1"/>
  <c r="L53" i="2" s="1"/>
  <c r="M19" i="2"/>
  <c r="M26" i="2" s="1"/>
  <c r="N18" i="2"/>
  <c r="O23" i="2"/>
  <c r="N24" i="2"/>
  <c r="M46" i="2" l="1"/>
  <c r="M48" i="2" s="1"/>
  <c r="M50" i="2" s="1"/>
  <c r="M53" i="2" s="1"/>
  <c r="O24" i="2"/>
  <c r="P23" i="2"/>
  <c r="N19" i="2"/>
  <c r="N26" i="2" s="1"/>
  <c r="O18" i="2"/>
  <c r="N46" i="2" l="1"/>
  <c r="O46" i="2" s="1"/>
  <c r="O19" i="2"/>
  <c r="O26" i="2" s="1"/>
  <c r="P18" i="2"/>
  <c r="P24" i="2"/>
  <c r="Q23" i="2"/>
  <c r="Q24" i="2" s="1"/>
  <c r="O47" i="2" l="1"/>
  <c r="O48" i="2" s="1"/>
  <c r="O50" i="2" s="1"/>
  <c r="O53" i="2" s="1"/>
  <c r="P45" i="2"/>
  <c r="P48" i="2" s="1"/>
  <c r="P50" i="2" s="1"/>
  <c r="N48" i="2"/>
  <c r="N50" i="2" s="1"/>
  <c r="N53" i="2" s="1"/>
  <c r="Q18" i="2"/>
  <c r="Q19" i="2" s="1"/>
  <c r="Q26" i="2" s="1"/>
  <c r="P19" i="2"/>
  <c r="P26" i="2" s="1"/>
  <c r="P31" i="3" l="1"/>
  <c r="P33" i="3" s="1"/>
  <c r="Q45" i="2"/>
  <c r="Q48" i="2" s="1"/>
  <c r="Q50" i="2" s="1"/>
  <c r="Q53" i="2" s="1"/>
  <c r="P53" i="2"/>
  <c r="O31" i="3" l="1"/>
  <c r="O33" i="3" s="1"/>
  <c r="O36" i="3" s="1"/>
  <c r="P35" i="3" s="1"/>
  <c r="P36" i="3" s="1"/>
  <c r="Q35" i="3" s="1"/>
  <c r="Q36" i="3" s="1"/>
  <c r="N33" i="3"/>
  <c r="N36" i="3" s="1"/>
</calcChain>
</file>

<file path=xl/sharedStrings.xml><?xml version="1.0" encoding="utf-8"?>
<sst xmlns="http://schemas.openxmlformats.org/spreadsheetml/2006/main" count="175" uniqueCount="111">
  <si>
    <t>lock cells</t>
  </si>
  <si>
    <t>Company, LLC</t>
  </si>
  <si>
    <t>$ in 000's</t>
  </si>
  <si>
    <t>Proj'd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</si>
  <si>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</si>
  <si>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</si>
  <si>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</si>
  <si>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</si>
  <si>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</si>
  <si>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</si>
  <si>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</si>
  <si>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</si>
  <si>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</si>
  <si>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</si>
  <si>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</si>
  <si>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</si>
  <si>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Yr. 2022</t>
  </si>
  <si>
    <t>Yr. 2023</t>
  </si>
  <si>
    <t>TOTAL COST OF SALES</t>
  </si>
  <si>
    <t>NET GROSS MARGIN</t>
  </si>
  <si>
    <t xml:space="preserve">   %</t>
  </si>
  <si>
    <t>SELL, GEN &amp; ADMIN EXPENSES</t>
  </si>
  <si>
    <t xml:space="preserve">   Wages &amp; Salaries</t>
  </si>
  <si>
    <t xml:space="preserve">   Payroll Tax Expense</t>
  </si>
  <si>
    <t xml:space="preserve">   Liability Insurance</t>
  </si>
  <si>
    <t xml:space="preserve">   Phone, Internet, Website, Computer Expense</t>
  </si>
  <si>
    <t xml:space="preserve">   Bank Service Fees</t>
  </si>
  <si>
    <t xml:space="preserve">   Merchant Account Fees</t>
  </si>
  <si>
    <t xml:space="preserve">   Rent Expense</t>
  </si>
  <si>
    <t xml:space="preserve">   Depreciation</t>
  </si>
  <si>
    <t xml:space="preserve">   Amortization</t>
  </si>
  <si>
    <t xml:space="preserve">   Utilities Expense</t>
  </si>
  <si>
    <t xml:space="preserve">   Office Supplies</t>
  </si>
  <si>
    <t xml:space="preserve">   Advertising Expenses</t>
  </si>
  <si>
    <t xml:space="preserve">   Legal &amp; Accouinting Expenses</t>
  </si>
  <si>
    <t xml:space="preserve">   Licenses &amp; Permits</t>
  </si>
  <si>
    <t xml:space="preserve">   Rent</t>
  </si>
  <si>
    <t xml:space="preserve">   Travel Exp.</t>
  </si>
  <si>
    <t xml:space="preserve">   Miscellaneous</t>
  </si>
  <si>
    <t>TOTAL SELL, GEN &amp; ADMIN EXPENSES</t>
  </si>
  <si>
    <t>OPERATING INCOME</t>
  </si>
  <si>
    <t>OTHER INCOME/(EXPENSE)</t>
  </si>
  <si>
    <t>Interest Expense</t>
  </si>
  <si>
    <t>TOTAL OTHER INC. (EXP.)</t>
  </si>
  <si>
    <t>NET INCOME</t>
  </si>
  <si>
    <t xml:space="preserve"> </t>
  </si>
  <si>
    <t>Projected</t>
  </si>
  <si>
    <t>Assets</t>
  </si>
  <si>
    <t>Current Assets</t>
  </si>
  <si>
    <t xml:space="preserve">   Cash</t>
  </si>
  <si>
    <t xml:space="preserve">   Accounts Receivable</t>
  </si>
  <si>
    <t xml:space="preserve">   Inventory</t>
  </si>
  <si>
    <t xml:space="preserve">   Deposits</t>
  </si>
  <si>
    <t xml:space="preserve">   Prepaid Expense</t>
  </si>
  <si>
    <t xml:space="preserve">      Total Current Assets</t>
  </si>
  <si>
    <t>Fixed Assets</t>
  </si>
  <si>
    <t xml:space="preserve">   Fixed Assets at Cost</t>
  </si>
  <si>
    <t xml:space="preserve">   Less Accumulated Depreciation</t>
  </si>
  <si>
    <t xml:space="preserve">      Net Fixed Assets</t>
  </si>
  <si>
    <t>Other Assets</t>
  </si>
  <si>
    <t xml:space="preserve">    Intellectual Property</t>
  </si>
  <si>
    <t xml:space="preserve">   Less Accumulated Amortization</t>
  </si>
  <si>
    <t xml:space="preserve">   Net Other Assets</t>
  </si>
  <si>
    <t>Total Assets</t>
  </si>
  <si>
    <t>Liabilities &amp; Equity</t>
  </si>
  <si>
    <t>Current Liabilities</t>
  </si>
  <si>
    <t xml:space="preserve">   Accounts Payable</t>
  </si>
  <si>
    <t xml:space="preserve">   Accrued Expenses</t>
  </si>
  <si>
    <t xml:space="preserve">   Notes Payable - Bank (Cur. Por.)</t>
  </si>
  <si>
    <t xml:space="preserve">   Notes Payable - Bank LOC</t>
  </si>
  <si>
    <t xml:space="preserve">   Notes Payable - Owner</t>
  </si>
  <si>
    <t xml:space="preserve">   Notes Payable - Other</t>
  </si>
  <si>
    <t xml:space="preserve">      Total Current Liabilities</t>
  </si>
  <si>
    <t>Long Term Debt</t>
  </si>
  <si>
    <t xml:space="preserve">    Notes Payable - Bank (Less Cur. Por.)</t>
  </si>
  <si>
    <t xml:space="preserve">      </t>
  </si>
  <si>
    <t>Total Liabilities</t>
  </si>
  <si>
    <t>Equity</t>
  </si>
  <si>
    <t xml:space="preserve">   Member Investment</t>
  </si>
  <si>
    <t xml:space="preserve">   Retained Earnings (Prev. Yr.)</t>
  </si>
  <si>
    <t xml:space="preserve">   Current Year Retained Earnings </t>
  </si>
  <si>
    <t xml:space="preserve">   Less Distributions to Members</t>
  </si>
  <si>
    <t xml:space="preserve">      Total Equity</t>
  </si>
  <si>
    <t>Total Liabilities &amp; Equity</t>
  </si>
  <si>
    <t xml:space="preserve">Net Profit </t>
  </si>
  <si>
    <t>Add Back Depreciation</t>
  </si>
  <si>
    <t>Add Back Amortization</t>
  </si>
  <si>
    <t xml:space="preserve">   Capital Expenditures - Additions</t>
  </si>
  <si>
    <t xml:space="preserve">      to Fixed Assets at Cost (Addns.)</t>
  </si>
  <si>
    <t xml:space="preserve">   Working Capital Needs:</t>
  </si>
  <si>
    <t xml:space="preserve">      Accts. Receivable  (Incr.) Decr.</t>
  </si>
  <si>
    <t xml:space="preserve">      Inventory (Incr.) Decr.</t>
  </si>
  <si>
    <t xml:space="preserve">     Deposits (Incr.) Decr.</t>
  </si>
  <si>
    <t xml:space="preserve">      Prepaid Exp. (Incr.) Decr.</t>
  </si>
  <si>
    <t xml:space="preserve">      Accts. Payable (Decr.) Incr.</t>
  </si>
  <si>
    <t xml:space="preserve">      Accrued Exp. (Decr.) Incr.</t>
  </si>
  <si>
    <t xml:space="preserve">         Total Working Capital Needs</t>
  </si>
  <si>
    <t xml:space="preserve">   Debt/Loans (Decr.) Incr.</t>
  </si>
  <si>
    <t>Member Investment</t>
  </si>
  <si>
    <t>Member Withdrawals</t>
  </si>
  <si>
    <t>Cash Flow</t>
  </si>
  <si>
    <t>Beginning Cash</t>
  </si>
  <si>
    <t>Ending Cash</t>
  </si>
  <si>
    <t>REVENUE (SALES)</t>
  </si>
  <si>
    <t>REVENUE (OTHER)</t>
  </si>
  <si>
    <t>TOTAL REVENUE</t>
  </si>
  <si>
    <t>Yr. 2024</t>
  </si>
  <si>
    <t>Projected Balance Sheets 12/31/23 thru 12/31/25</t>
  </si>
  <si>
    <t>Yr. 2025</t>
  </si>
  <si>
    <t>Statements of Cash Flow Forecast '23-'25</t>
  </si>
  <si>
    <t>Projected Income Statements Jan -Dec 2023 and all of 2024 &amp;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</si>
</sst>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&quot;$&quot;#,##0"/>
    <numFmt numFmtId="165" formatCode="m/d/yy;@"/>
    <numFmt numFmtId="166" formatCode="&quot;$&quot;#,##0.0"/>
    <numFmt numFmtId="167" formatCode="&quot;$&quot;#,##0.0_);\(&quot;$&quot;#,##0.0\)"/>
    <numFmt numFmtId="168" formatCode="0.0%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66" fontId="0" fillId="0" borderId="16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6" fontId="0" fillId="0" borderId="17" xfId="0" applyNumberFormat="1" applyBorder="1" applyAlignment="1" applyProtection="1">
      <alignment horizontal="center"/>
      <protection locked="0"/>
    </xf>
    <xf numFmtId="49" fontId="0" fillId="0" borderId="2" xfId="0" applyNumberFormat="1" applyBorder="1" applyProtection="1">
      <protection locked="0"/>
    </xf>
    <xf numFmtId="168" fontId="0" fillId="0" borderId="12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9" fontId="0" fillId="0" borderId="17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165" fontId="0" fillId="0" borderId="19" xfId="0" applyNumberFormat="1" applyBorder="1" applyAlignment="1" applyProtection="1">
      <alignment horizontal="center"/>
      <protection locked="0"/>
    </xf>
    <xf numFmtId="165" fontId="0" fillId="0" borderId="20" xfId="0" applyNumberFormat="1" applyBorder="1" applyAlignment="1" applyProtection="1">
      <alignment horizontal="center"/>
      <protection locked="0"/>
    </xf>
    <xf numFmtId="165" fontId="0" fillId="0" borderId="21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7" fontId="0" fillId="0" borderId="13" xfId="0" applyNumberFormat="1" applyBorder="1" applyAlignment="1" applyProtection="1">
      <alignment horizontal="center"/>
      <protection locked="0"/>
    </xf>
    <xf numFmtId="167" fontId="0" fillId="0" borderId="24" xfId="0" applyNumberFormat="1" applyBorder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167" fontId="0" fillId="0" borderId="14" xfId="0" applyNumberFormat="1" applyBorder="1" applyAlignment="1" applyProtection="1">
      <alignment horizontal="center"/>
      <protection locked="0"/>
    </xf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167" fontId="0" fillId="0" borderId="13" xfId="0" applyNumberFormat="1" applyBorder="1" applyAlignment="1" applyProtection="1">
      <alignment horizontal="center"/>
    </xf>
    <xf numFmtId="0" fontId="0" fillId="0" borderId="25" xfId="0" applyBorder="1" applyProtection="1">
      <protection locked="0"/>
    </xf>
    <xf numFmtId="0" fontId="0" fillId="0" borderId="12" xfId="0" applyBorder="1" applyProtection="1">
      <protection locked="0"/>
    </xf>
    <xf numFmtId="5" fontId="0" fillId="0" borderId="10" xfId="0" applyNumberFormat="1" applyBorder="1" applyAlignment="1" applyProtection="1">
      <alignment horizontal="center"/>
      <protection locked="0"/>
    </xf>
    <xf numFmtId="5" fontId="0" fillId="0" borderId="26" xfId="0" applyNumberFormat="1" applyBorder="1" applyAlignment="1" applyProtection="1">
      <alignment horizontal="center"/>
      <protection locked="0"/>
    </xf>
    <xf numFmtId="5" fontId="0" fillId="0" borderId="16" xfId="0" applyNumberFormat="1" applyBorder="1" applyAlignment="1" applyProtection="1">
      <alignment horizontal="center"/>
      <protection locked="0"/>
    </xf>
    <xf numFmtId="166" fontId="0" fillId="2" borderId="15" xfId="0" applyNumberFormat="1" applyFill="1" applyBorder="1" applyAlignment="1" applyProtection="1">
      <alignment horizontal="center"/>
    </xf>
    <xf numFmtId="166" fontId="0" fillId="2" borderId="13" xfId="0" applyNumberFormat="1" applyFill="1" applyBorder="1" applyAlignment="1" applyProtection="1">
      <alignment horizontal="center"/>
    </xf>
    <xf numFmtId="167" fontId="0" fillId="2" borderId="12" xfId="0" applyNumberFormat="1" applyFill="1" applyBorder="1" applyAlignment="1" applyProtection="1">
      <alignment horizontal="center"/>
    </xf>
    <xf numFmtId="167" fontId="0" fillId="2" borderId="1" xfId="0" applyNumberFormat="1" applyFill="1" applyBorder="1" applyAlignment="1" applyProtection="1">
      <alignment horizontal="center"/>
    </xf>
    <xf numFmtId="167" fontId="0" fillId="2" borderId="17" xfId="0" applyNumberFormat="1" applyFill="1" applyBorder="1" applyAlignment="1" applyProtection="1">
      <alignment horizontal="center"/>
    </xf>
    <xf numFmtId="166" fontId="0" fillId="2" borderId="14" xfId="0" applyNumberFormat="1" applyFill="1" applyBorder="1" applyAlignment="1" applyProtection="1">
      <alignment horizontal="center"/>
    </xf>
    <xf numFmtId="166" fontId="0" fillId="2" borderId="12" xfId="0" applyNumberFormat="1" applyFill="1" applyBorder="1" applyAlignment="1" applyProtection="1">
      <alignment horizontal="center"/>
    </xf>
    <xf numFmtId="166" fontId="0" fillId="2" borderId="1" xfId="0" applyNumberFormat="1" applyFill="1" applyBorder="1" applyAlignment="1" applyProtection="1">
      <alignment horizontal="center"/>
    </xf>
    <xf numFmtId="166" fontId="0" fillId="2" borderId="17" xfId="0" applyNumberFormat="1" applyFill="1" applyBorder="1" applyAlignment="1" applyProtection="1">
      <alignment horizontal="center"/>
    </xf>
    <xf numFmtId="167" fontId="0" fillId="2" borderId="27" xfId="0" applyNumberFormat="1" applyFill="1" applyBorder="1" applyAlignment="1" applyProtection="1">
      <alignment horizontal="center"/>
    </xf>
    <xf numFmtId="167" fontId="0" fillId="2" borderId="20" xfId="0" applyNumberFormat="1" applyFill="1" applyBorder="1" applyAlignment="1" applyProtection="1">
      <alignment horizontal="center"/>
    </xf>
    <xf numFmtId="167" fontId="0" fillId="2" borderId="29" xfId="0" applyNumberFormat="1" applyFill="1" applyBorder="1" applyAlignment="1" applyProtection="1">
      <alignment horizontal="center"/>
    </xf>
    <xf numFmtId="167" fontId="0" fillId="2" borderId="13" xfId="0" applyNumberFormat="1" applyFill="1" applyBorder="1" applyAlignment="1" applyProtection="1">
      <alignment horizontal="center"/>
    </xf>
    <xf numFmtId="167" fontId="0" fillId="2" borderId="2" xfId="0" applyNumberFormat="1" applyFill="1" applyBorder="1" applyAlignment="1" applyProtection="1">
      <alignment horizontal="center"/>
    </xf>
    <xf numFmtId="167" fontId="0" fillId="2" borderId="14" xfId="0" applyNumberFormat="1" applyFill="1" applyBorder="1" applyAlignment="1" applyProtection="1">
      <alignment horizontal="center"/>
    </xf>
    <xf numFmtId="167" fontId="0" fillId="2" borderId="24" xfId="0" applyNumberFormat="1" applyFill="1" applyBorder="1" applyAlignment="1" applyProtection="1">
      <alignment horizontal="center"/>
    </xf>
    <xf numFmtId="167" fontId="0" fillId="2" borderId="21" xfId="0" applyNumberFormat="1" applyFill="1" applyBorder="1" applyAlignment="1" applyProtection="1">
      <alignment horizontal="center"/>
    </xf>
    <xf numFmtId="167" fontId="0" fillId="2" borderId="30" xfId="0" applyNumberFormat="1" applyFill="1" applyBorder="1" applyAlignment="1" applyProtection="1">
      <alignment horizontal="center"/>
    </xf>
    <xf numFmtId="167" fontId="0" fillId="2" borderId="31" xfId="0" applyNumberFormat="1" applyFill="1" applyBorder="1" applyAlignment="1" applyProtection="1">
      <alignment horizontal="center"/>
    </xf>
    <xf numFmtId="9" fontId="0" fillId="0" borderId="14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0" fontId="0" fillId="2" borderId="2" xfId="0" applyFill="1" applyBorder="1" applyProtection="1"/>
    <xf numFmtId="49" fontId="0" fillId="2" borderId="2" xfId="0" applyNumberFormat="1" applyFill="1" applyBorder="1" applyProtection="1"/>
    <xf numFmtId="0" fontId="0" fillId="2" borderId="0" xfId="0" applyFill="1" applyProtection="1"/>
    <xf numFmtId="0" fontId="1" fillId="0" borderId="0" xfId="0" applyFont="1" applyAlignment="1" applyProtection="1">
      <alignment horizontal="center"/>
      <protection locked="0"/>
    </xf>
    <xf numFmtId="0" fontId="0" fillId="2" borderId="12" xfId="0" applyFill="1" applyBorder="1" applyProtection="1"/>
    <xf numFmtId="0" fontId="0" fillId="2" borderId="27" xfId="0" applyFill="1" applyBorder="1" applyProtection="1"/>
    <xf numFmtId="167" fontId="0" fillId="0" borderId="0" xfId="0" applyNumberFormat="1" applyAlignment="1" applyProtection="1">
      <alignment horizontal="center"/>
      <protection locked="0"/>
    </xf>
    <xf numFmtId="166" fontId="0" fillId="0" borderId="32" xfId="0" applyNumberFormat="1" applyBorder="1" applyAlignment="1" applyProtection="1">
      <alignment horizontal="center"/>
      <protection locked="0"/>
    </xf>
    <xf numFmtId="0" fontId="0" fillId="0" borderId="2" xfId="0" applyFill="1" applyBorder="1" applyProtection="1"/>
    <xf numFmtId="166" fontId="0" fillId="2" borderId="5" xfId="0" applyNumberFormat="1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66" fontId="0" fillId="2" borderId="2" xfId="0" applyNumberFormat="1" applyFill="1" applyBorder="1" applyAlignment="1" applyProtection="1">
      <alignment horizontal="center"/>
    </xf>
    <xf numFmtId="166" fontId="0" fillId="2" borderId="32" xfId="0" applyNumberFormat="1" applyFill="1" applyBorder="1" applyAlignment="1" applyProtection="1">
      <alignment horizontal="center"/>
      <protection locked="0"/>
    </xf>
    <xf numFmtId="166" fontId="0" fillId="2" borderId="34" xfId="0" applyNumberFormat="1" applyFill="1" applyBorder="1" applyAlignment="1" applyProtection="1">
      <alignment horizontal="center"/>
    </xf>
    <xf numFmtId="166" fontId="0" fillId="2" borderId="33" xfId="0" applyNumberFormat="1" applyFill="1" applyBorder="1" applyAlignment="1" applyProtection="1">
      <alignment horizontal="center"/>
    </xf>
    <xf numFmtId="7" fontId="0" fillId="0" borderId="1" xfId="0" applyNumberFormat="1" applyBorder="1" applyAlignment="1" applyProtection="1">
      <alignment horizontal="center"/>
      <protection locked="0"/>
    </xf>
    <xf numFmtId="7" fontId="0" fillId="0" borderId="14" xfId="0" applyNumberFormat="1" applyBorder="1" applyAlignment="1" applyProtection="1">
      <alignment horizontal="center"/>
      <protection locked="0"/>
    </xf>
    <xf numFmtId="7" fontId="0" fillId="0" borderId="13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59D4C551-BF54-4B8C-B1B3-C7AE86DF7440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6"/>
  <sheetViews>
    <sheetView tabSelected="1" zoomScale="80" zoomScaleNormal="80" workbookViewId="0">
      <selection activeCell="C26" sqref="C26"/>
    </sheetView>
  </sheetViews>
  <sheetFormatPr defaultColWidth="8.6328125" defaultRowHeight="14.5" x14ac:dyDescent="0.35"/>
  <cols>
    <col min="1" max="1" width="8.81640625" style="1" customWidth="1"/>
    <col min="2" max="2" width="38.1796875" style="1" customWidth="1"/>
    <col min="3" max="14" width="9.1796875" style="2" customWidth="1"/>
    <col min="15" max="15" width="10.453125" style="2" customWidth="1"/>
    <col min="16" max="16" width="10.453125" style="1" customWidth="1"/>
    <col min="17" max="16384" width="8.6328125" style="1"/>
  </cols>
  <sheetData>
    <row r="1" spans="1:17" x14ac:dyDescent="0.35">
      <c r="F1" s="2" t="s">
        <v>110</v>
      </c>
    </row>
    <row r="2" spans="1:17" x14ac:dyDescent="0.35">
      <c r="A2" s="1" t="s">
        <v>0</v>
      </c>
      <c r="C2" s="3"/>
      <c r="F2" s="2" t="s">
        <v>1</v>
      </c>
    </row>
    <row r="3" spans="1:17" x14ac:dyDescent="0.35">
      <c r="C3" s="4"/>
      <c r="D3" s="5"/>
      <c r="E3" s="6"/>
      <c r="F3" s="6" t="s">
        <v>2</v>
      </c>
      <c r="G3" s="6"/>
      <c r="H3" s="6"/>
      <c r="I3" s="6"/>
      <c r="J3" s="6"/>
      <c r="K3" s="6"/>
      <c r="L3" s="6"/>
      <c r="M3" s="6"/>
      <c r="N3" s="6"/>
      <c r="O3" s="6"/>
    </row>
    <row r="4" spans="1:17" x14ac:dyDescent="0.35">
      <c r="C4" s="100">
        <v>2023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7">
        <v>2023</v>
      </c>
      <c r="P4" s="7">
        <v>2024</v>
      </c>
      <c r="Q4" s="7">
        <v>2025</v>
      </c>
    </row>
    <row r="5" spans="1:17" x14ac:dyDescent="0.35">
      <c r="B5" s="8"/>
      <c r="C5" s="9" t="s">
        <v>3</v>
      </c>
      <c r="D5" s="10" t="s">
        <v>3</v>
      </c>
      <c r="E5" s="10" t="s">
        <v>3</v>
      </c>
      <c r="F5" s="10" t="s">
        <v>3</v>
      </c>
      <c r="G5" s="10" t="s">
        <v>3</v>
      </c>
      <c r="H5" s="10" t="s">
        <v>3</v>
      </c>
      <c r="I5" s="10" t="s">
        <v>3</v>
      </c>
      <c r="J5" s="10" t="s">
        <v>3</v>
      </c>
      <c r="K5" s="10" t="s">
        <v>3</v>
      </c>
      <c r="L5" s="10" t="s">
        <v>3</v>
      </c>
      <c r="M5" s="10" t="s">
        <v>3</v>
      </c>
      <c r="N5" s="10" t="s">
        <v>3</v>
      </c>
      <c r="O5" s="11" t="s">
        <v>3</v>
      </c>
      <c r="P5" s="11" t="s">
        <v>3</v>
      </c>
      <c r="Q5" s="11" t="s">
        <v>3</v>
      </c>
    </row>
    <row r="6" spans="1:17" ht="33" customHeight="1" thickBot="1" x14ac:dyDescent="0.4">
      <c r="B6" s="12"/>
      <c r="C6" s="90" t="s">
        <v>4</v>
      </c>
      <c r="D6" s="91" t="s">
        <v>5</v>
      </c>
      <c r="E6" s="91" t="s">
        <v>6</v>
      </c>
      <c r="F6" s="91" t="s">
        <v>7</v>
      </c>
      <c r="G6" s="91" t="s">
        <v>8</v>
      </c>
      <c r="H6" s="91" t="s">
        <v>9</v>
      </c>
      <c r="I6" s="91" t="s">
        <v>10</v>
      </c>
      <c r="J6" s="91" t="s">
        <v>11</v>
      </c>
      <c r="K6" s="91" t="s">
        <v>12</v>
      </c>
      <c r="L6" s="91" t="s">
        <v>13</v>
      </c>
      <c r="M6" s="91" t="s">
        <v>14</v>
      </c>
      <c r="N6" s="91" t="s">
        <v>15</v>
      </c>
      <c r="O6" s="92" t="s">
        <v>16</v>
      </c>
      <c r="P6" s="15" t="s">
        <v>17</v>
      </c>
      <c r="Q6" s="15" t="s">
        <v>106</v>
      </c>
    </row>
    <row r="7" spans="1:17" x14ac:dyDescent="0.35">
      <c r="B7" s="88" t="s">
        <v>103</v>
      </c>
      <c r="C7" s="16">
        <v>0.8</v>
      </c>
      <c r="D7" s="17">
        <v>6.8</v>
      </c>
      <c r="E7" s="17">
        <v>8.5</v>
      </c>
      <c r="F7" s="17">
        <v>10.3</v>
      </c>
      <c r="G7" s="17">
        <v>7.7</v>
      </c>
      <c r="H7" s="17">
        <v>0</v>
      </c>
      <c r="I7" s="17">
        <v>0</v>
      </c>
      <c r="J7" s="17">
        <v>0</v>
      </c>
      <c r="K7" s="17">
        <v>14.2</v>
      </c>
      <c r="L7" s="17">
        <v>17.100000000000001</v>
      </c>
      <c r="M7" s="17">
        <v>18.5</v>
      </c>
      <c r="N7" s="17">
        <v>7.1</v>
      </c>
      <c r="O7" s="58">
        <f>SUM(C7:N7)</f>
        <v>91</v>
      </c>
      <c r="P7" s="24">
        <f>O7*1.67</f>
        <v>151.97</v>
      </c>
      <c r="Q7" s="24">
        <f>P7*1.67+((5.9*1.5*30*6)*0.25)</f>
        <v>652.0399000000001</v>
      </c>
    </row>
    <row r="8" spans="1:17" x14ac:dyDescent="0.35">
      <c r="B8" s="88" t="s">
        <v>104</v>
      </c>
      <c r="C8" s="19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59">
        <f t="shared" ref="O8:O11" si="0">SUM(C8:N8)</f>
        <v>0</v>
      </c>
      <c r="P8" s="87">
        <v>0</v>
      </c>
      <c r="Q8" s="87">
        <v>0</v>
      </c>
    </row>
    <row r="9" spans="1:17" x14ac:dyDescent="0.35">
      <c r="B9" s="88" t="s">
        <v>104</v>
      </c>
      <c r="C9" s="19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59">
        <f t="shared" si="0"/>
        <v>0</v>
      </c>
      <c r="P9" s="87">
        <v>0</v>
      </c>
      <c r="Q9" s="87">
        <v>0</v>
      </c>
    </row>
    <row r="10" spans="1:17" x14ac:dyDescent="0.35">
      <c r="B10" s="88" t="s">
        <v>104</v>
      </c>
      <c r="C10" s="19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59">
        <f t="shared" si="0"/>
        <v>0</v>
      </c>
      <c r="P10" s="87">
        <v>0</v>
      </c>
      <c r="Q10" s="87">
        <v>0</v>
      </c>
    </row>
    <row r="11" spans="1:17" x14ac:dyDescent="0.35">
      <c r="B11" s="88" t="s">
        <v>104</v>
      </c>
      <c r="C11" s="19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59">
        <f t="shared" si="0"/>
        <v>0</v>
      </c>
      <c r="P11" s="87">
        <v>0</v>
      </c>
      <c r="Q11" s="87">
        <v>0</v>
      </c>
    </row>
    <row r="12" spans="1:17" x14ac:dyDescent="0.35">
      <c r="B12" s="80" t="s">
        <v>105</v>
      </c>
      <c r="C12" s="95">
        <f t="shared" ref="C12:N12" si="1">SUM(C7:C11)</f>
        <v>0.8</v>
      </c>
      <c r="D12" s="93">
        <f t="shared" si="1"/>
        <v>6.8</v>
      </c>
      <c r="E12" s="93">
        <f t="shared" si="1"/>
        <v>8.5</v>
      </c>
      <c r="F12" s="93">
        <f t="shared" si="1"/>
        <v>10.3</v>
      </c>
      <c r="G12" s="93">
        <f t="shared" si="1"/>
        <v>7.7</v>
      </c>
      <c r="H12" s="93">
        <f t="shared" si="1"/>
        <v>0</v>
      </c>
      <c r="I12" s="93">
        <f t="shared" si="1"/>
        <v>0</v>
      </c>
      <c r="J12" s="93">
        <f t="shared" si="1"/>
        <v>0</v>
      </c>
      <c r="K12" s="93">
        <f t="shared" si="1"/>
        <v>14.2</v>
      </c>
      <c r="L12" s="93">
        <f t="shared" si="1"/>
        <v>17.100000000000001</v>
      </c>
      <c r="M12" s="93">
        <f t="shared" si="1"/>
        <v>18.5</v>
      </c>
      <c r="N12" s="65">
        <f t="shared" si="1"/>
        <v>7.1</v>
      </c>
      <c r="O12" s="96">
        <f>SUM(O7:O11)</f>
        <v>91</v>
      </c>
      <c r="P12" s="94">
        <f>SUM(P7:P11)</f>
        <v>151.97</v>
      </c>
      <c r="Q12" s="89">
        <f>SUM(Q7:Q11)</f>
        <v>652.0399000000001</v>
      </c>
    </row>
    <row r="13" spans="1:17" x14ac:dyDescent="0.35">
      <c r="B13" s="8"/>
      <c r="C13" s="1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2"/>
      <c r="P13" s="25"/>
      <c r="Q13" s="25"/>
    </row>
    <row r="14" spans="1:17" x14ac:dyDescent="0.35">
      <c r="B14" s="80" t="s">
        <v>18</v>
      </c>
      <c r="C14" s="19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59">
        <f>SUM(C14:N14)</f>
        <v>0</v>
      </c>
      <c r="P14" s="26">
        <v>0</v>
      </c>
      <c r="Q14" s="26">
        <v>0</v>
      </c>
    </row>
    <row r="15" spans="1:17" x14ac:dyDescent="0.35">
      <c r="B15" s="8"/>
      <c r="C15" s="2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3"/>
      <c r="P15" s="25"/>
      <c r="Q15" s="25"/>
    </row>
    <row r="16" spans="1:17" x14ac:dyDescent="0.35">
      <c r="B16" s="80" t="s">
        <v>19</v>
      </c>
      <c r="C16" s="60">
        <f>C12-C14</f>
        <v>0.8</v>
      </c>
      <c r="D16" s="60">
        <f t="shared" ref="D16:Q16" si="2">D12-D14</f>
        <v>6.8</v>
      </c>
      <c r="E16" s="60">
        <f t="shared" si="2"/>
        <v>8.5</v>
      </c>
      <c r="F16" s="60">
        <f t="shared" si="2"/>
        <v>10.3</v>
      </c>
      <c r="G16" s="60">
        <f t="shared" si="2"/>
        <v>7.7</v>
      </c>
      <c r="H16" s="60">
        <f t="shared" si="2"/>
        <v>0</v>
      </c>
      <c r="I16" s="60">
        <f t="shared" si="2"/>
        <v>0</v>
      </c>
      <c r="J16" s="60">
        <f t="shared" si="2"/>
        <v>0</v>
      </c>
      <c r="K16" s="60">
        <f t="shared" si="2"/>
        <v>14.2</v>
      </c>
      <c r="L16" s="60">
        <f t="shared" si="2"/>
        <v>17.100000000000001</v>
      </c>
      <c r="M16" s="60">
        <f t="shared" si="2"/>
        <v>18.5</v>
      </c>
      <c r="N16" s="60">
        <f t="shared" si="2"/>
        <v>7.1</v>
      </c>
      <c r="O16" s="60">
        <f t="shared" si="2"/>
        <v>91</v>
      </c>
      <c r="P16" s="60">
        <f t="shared" si="2"/>
        <v>151.97</v>
      </c>
      <c r="Q16" s="60">
        <f t="shared" si="2"/>
        <v>652.0399000000001</v>
      </c>
    </row>
    <row r="17" spans="2:17" x14ac:dyDescent="0.35">
      <c r="B17" s="8" t="s">
        <v>20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77"/>
      <c r="P17" s="31"/>
      <c r="Q17" s="31"/>
    </row>
    <row r="18" spans="2:17" x14ac:dyDescent="0.35">
      <c r="B18" s="8"/>
      <c r="C18" s="21"/>
      <c r="D18" s="7"/>
      <c r="E18" s="7"/>
      <c r="F18" s="7"/>
      <c r="G18" s="7"/>
      <c r="H18" s="7"/>
      <c r="I18" s="7"/>
      <c r="J18" s="7"/>
      <c r="K18" s="7"/>
      <c r="L18" s="7"/>
      <c r="M18" s="7"/>
      <c r="N18" s="20"/>
      <c r="O18" s="23"/>
      <c r="P18" s="25"/>
      <c r="Q18" s="25"/>
    </row>
    <row r="19" spans="2:17" x14ac:dyDescent="0.35">
      <c r="B19" s="27" t="s">
        <v>21</v>
      </c>
      <c r="C19" s="2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23"/>
      <c r="P19" s="25"/>
      <c r="Q19" s="25"/>
    </row>
    <row r="20" spans="2:17" x14ac:dyDescent="0.35">
      <c r="B20" s="8" t="s">
        <v>22</v>
      </c>
      <c r="C20" s="30">
        <v>0.4</v>
      </c>
      <c r="D20" s="20">
        <v>0.4</v>
      </c>
      <c r="E20" s="20">
        <v>0.4</v>
      </c>
      <c r="F20" s="20">
        <v>0.4</v>
      </c>
      <c r="G20" s="20">
        <v>0.4</v>
      </c>
      <c r="H20" s="20">
        <v>0.4</v>
      </c>
      <c r="I20" s="20">
        <v>0.4</v>
      </c>
      <c r="J20" s="20">
        <v>0.4</v>
      </c>
      <c r="K20" s="20">
        <v>0.4</v>
      </c>
      <c r="L20" s="20">
        <v>0.4</v>
      </c>
      <c r="M20" s="20">
        <v>0.4</v>
      </c>
      <c r="N20" s="20">
        <v>0.4</v>
      </c>
      <c r="O20" s="63">
        <f t="shared" ref="O20:O25" si="3">SUM(C20:N20)</f>
        <v>4.8</v>
      </c>
      <c r="P20" s="26">
        <v>4.8</v>
      </c>
      <c r="Q20" s="26">
        <v>4.8</v>
      </c>
    </row>
    <row r="21" spans="2:17" x14ac:dyDescent="0.35">
      <c r="B21" s="8" t="s">
        <v>23</v>
      </c>
      <c r="C21" s="30">
        <v>0.1</v>
      </c>
      <c r="D21" s="20">
        <v>0.1</v>
      </c>
      <c r="E21" s="20">
        <v>0.1</v>
      </c>
      <c r="F21" s="20">
        <v>0.1</v>
      </c>
      <c r="G21" s="20">
        <v>0.1</v>
      </c>
      <c r="H21" s="20">
        <v>0.1</v>
      </c>
      <c r="I21" s="20">
        <v>0.1</v>
      </c>
      <c r="J21" s="20">
        <v>0.1</v>
      </c>
      <c r="K21" s="20">
        <v>0.1</v>
      </c>
      <c r="L21" s="20">
        <v>0.1</v>
      </c>
      <c r="M21" s="20">
        <v>0.1</v>
      </c>
      <c r="N21" s="20">
        <v>0.1</v>
      </c>
      <c r="O21" s="63">
        <f t="shared" si="3"/>
        <v>1.2</v>
      </c>
      <c r="P21" s="26">
        <v>1.2</v>
      </c>
      <c r="Q21" s="26">
        <v>1.2</v>
      </c>
    </row>
    <row r="22" spans="2:17" x14ac:dyDescent="0.35">
      <c r="B22" s="8" t="s">
        <v>24</v>
      </c>
      <c r="C22" s="30">
        <v>0.2</v>
      </c>
      <c r="D22" s="20">
        <v>0.2</v>
      </c>
      <c r="E22" s="20">
        <v>0.2</v>
      </c>
      <c r="F22" s="20">
        <v>0.2</v>
      </c>
      <c r="G22" s="20">
        <v>0.2</v>
      </c>
      <c r="H22" s="20">
        <v>0.2</v>
      </c>
      <c r="I22" s="20">
        <v>0.2</v>
      </c>
      <c r="J22" s="20">
        <v>0.2</v>
      </c>
      <c r="K22" s="20">
        <v>0.2</v>
      </c>
      <c r="L22" s="20">
        <v>0.2</v>
      </c>
      <c r="M22" s="20">
        <v>0.2</v>
      </c>
      <c r="N22" s="20">
        <v>0.2</v>
      </c>
      <c r="O22" s="63">
        <f t="shared" si="3"/>
        <v>2.4</v>
      </c>
      <c r="P22" s="26">
        <v>2.4</v>
      </c>
      <c r="Q22" s="26">
        <v>2.4</v>
      </c>
    </row>
    <row r="23" spans="2:17" x14ac:dyDescent="0.35">
      <c r="B23" s="8" t="s">
        <v>25</v>
      </c>
      <c r="C23" s="30">
        <v>0.1</v>
      </c>
      <c r="D23" s="20">
        <v>0.1</v>
      </c>
      <c r="E23" s="20">
        <v>0.1</v>
      </c>
      <c r="F23" s="20">
        <v>0.1</v>
      </c>
      <c r="G23" s="20">
        <v>0.1</v>
      </c>
      <c r="H23" s="20">
        <v>0.1</v>
      </c>
      <c r="I23" s="20">
        <v>0.1</v>
      </c>
      <c r="J23" s="20">
        <v>0.1</v>
      </c>
      <c r="K23" s="20">
        <v>0.1</v>
      </c>
      <c r="L23" s="20">
        <v>0.1</v>
      </c>
      <c r="M23" s="20">
        <v>0.1</v>
      </c>
      <c r="N23" s="20">
        <v>0.1</v>
      </c>
      <c r="O23" s="63">
        <f t="shared" si="3"/>
        <v>1.2</v>
      </c>
      <c r="P23" s="26">
        <v>1.2</v>
      </c>
      <c r="Q23" s="26">
        <v>1.2</v>
      </c>
    </row>
    <row r="24" spans="2:17" x14ac:dyDescent="0.35">
      <c r="B24" s="8" t="s">
        <v>26</v>
      </c>
      <c r="C24" s="3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63">
        <f t="shared" si="3"/>
        <v>0</v>
      </c>
      <c r="P24" s="26">
        <v>0</v>
      </c>
      <c r="Q24" s="26">
        <v>0</v>
      </c>
    </row>
    <row r="25" spans="2:17" x14ac:dyDescent="0.35">
      <c r="B25" s="8" t="s">
        <v>27</v>
      </c>
      <c r="C25" s="3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63">
        <f t="shared" si="3"/>
        <v>0</v>
      </c>
      <c r="P25" s="26">
        <v>0</v>
      </c>
      <c r="Q25" s="26">
        <v>0</v>
      </c>
    </row>
    <row r="26" spans="2:17" x14ac:dyDescent="0.35">
      <c r="B26" s="8" t="s">
        <v>28</v>
      </c>
      <c r="C26" s="30">
        <v>0.2</v>
      </c>
      <c r="D26" s="20">
        <v>0.2</v>
      </c>
      <c r="E26" s="20">
        <v>0.2</v>
      </c>
      <c r="F26" s="20">
        <v>0.2</v>
      </c>
      <c r="G26" s="20">
        <v>0.2</v>
      </c>
      <c r="H26" s="20">
        <v>0.2</v>
      </c>
      <c r="I26" s="20">
        <v>0.2</v>
      </c>
      <c r="J26" s="20">
        <v>0.2</v>
      </c>
      <c r="K26" s="20">
        <v>0.2</v>
      </c>
      <c r="L26" s="20">
        <v>0.2</v>
      </c>
      <c r="M26" s="20">
        <v>0.2</v>
      </c>
      <c r="N26" s="20">
        <v>0.2</v>
      </c>
      <c r="O26" s="63">
        <f t="shared" ref="O26:O36" si="4">SUM(C26:N26)</f>
        <v>2.4</v>
      </c>
      <c r="P26" s="26">
        <v>2.4</v>
      </c>
      <c r="Q26" s="26">
        <v>2.4</v>
      </c>
    </row>
    <row r="27" spans="2:17" x14ac:dyDescent="0.35">
      <c r="B27" s="80" t="s">
        <v>29</v>
      </c>
      <c r="C27" s="3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63">
        <f t="shared" si="4"/>
        <v>0</v>
      </c>
      <c r="P27" s="26">
        <v>0</v>
      </c>
      <c r="Q27" s="26">
        <v>0</v>
      </c>
    </row>
    <row r="28" spans="2:17" x14ac:dyDescent="0.35">
      <c r="B28" s="80" t="s">
        <v>30</v>
      </c>
      <c r="C28" s="30">
        <v>0.1</v>
      </c>
      <c r="D28" s="20">
        <v>0.1</v>
      </c>
      <c r="E28" s="20">
        <v>0.1</v>
      </c>
      <c r="F28" s="20">
        <v>0.1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0.1</v>
      </c>
      <c r="M28" s="20">
        <v>0.1</v>
      </c>
      <c r="N28" s="20">
        <v>0.1</v>
      </c>
      <c r="O28" s="63">
        <f t="shared" si="4"/>
        <v>1.2</v>
      </c>
      <c r="P28" s="26">
        <v>1.2</v>
      </c>
      <c r="Q28" s="26">
        <v>1.2</v>
      </c>
    </row>
    <row r="29" spans="2:17" x14ac:dyDescent="0.35">
      <c r="B29" s="8" t="s">
        <v>31</v>
      </c>
      <c r="C29" s="30">
        <v>0.2</v>
      </c>
      <c r="D29" s="20">
        <v>0.2</v>
      </c>
      <c r="E29" s="20">
        <v>0.2</v>
      </c>
      <c r="F29" s="20">
        <v>0.2</v>
      </c>
      <c r="G29" s="20">
        <v>0.2</v>
      </c>
      <c r="H29" s="20">
        <v>0.2</v>
      </c>
      <c r="I29" s="20">
        <v>0.2</v>
      </c>
      <c r="J29" s="20">
        <v>0.2</v>
      </c>
      <c r="K29" s="20">
        <v>0.2</v>
      </c>
      <c r="L29" s="20">
        <v>0.2</v>
      </c>
      <c r="M29" s="20">
        <v>0.2</v>
      </c>
      <c r="N29" s="20">
        <v>0.2</v>
      </c>
      <c r="O29" s="63">
        <f t="shared" si="4"/>
        <v>2.4</v>
      </c>
      <c r="P29" s="26">
        <v>2.4</v>
      </c>
      <c r="Q29" s="26">
        <v>2.4</v>
      </c>
    </row>
    <row r="30" spans="2:17" x14ac:dyDescent="0.35">
      <c r="B30" s="8" t="s">
        <v>32</v>
      </c>
      <c r="C30" s="3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63">
        <f t="shared" si="4"/>
        <v>0</v>
      </c>
      <c r="P30" s="26">
        <v>0</v>
      </c>
      <c r="Q30" s="26">
        <v>0</v>
      </c>
    </row>
    <row r="31" spans="2:17" x14ac:dyDescent="0.35">
      <c r="B31" s="8" t="s">
        <v>33</v>
      </c>
      <c r="C31" s="30">
        <v>0.4</v>
      </c>
      <c r="D31" s="20">
        <v>0.4</v>
      </c>
      <c r="E31" s="20">
        <v>0.4</v>
      </c>
      <c r="F31" s="20">
        <v>0.4</v>
      </c>
      <c r="G31" s="20">
        <v>0.4</v>
      </c>
      <c r="H31" s="20">
        <v>0.4</v>
      </c>
      <c r="I31" s="20">
        <v>0.4</v>
      </c>
      <c r="J31" s="20">
        <v>0.4</v>
      </c>
      <c r="K31" s="20">
        <v>0.4</v>
      </c>
      <c r="L31" s="20">
        <v>0.4</v>
      </c>
      <c r="M31" s="20">
        <v>0.4</v>
      </c>
      <c r="N31" s="20">
        <v>0.4</v>
      </c>
      <c r="O31" s="63">
        <f t="shared" si="4"/>
        <v>4.8</v>
      </c>
      <c r="P31" s="26">
        <v>10</v>
      </c>
      <c r="Q31" s="26">
        <v>20</v>
      </c>
    </row>
    <row r="32" spans="2:17" x14ac:dyDescent="0.35">
      <c r="B32" s="8" t="s">
        <v>34</v>
      </c>
      <c r="C32" s="30">
        <v>1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63">
        <f t="shared" si="4"/>
        <v>1</v>
      </c>
      <c r="P32" s="26">
        <v>0</v>
      </c>
      <c r="Q32" s="26">
        <v>1</v>
      </c>
    </row>
    <row r="33" spans="2:17" x14ac:dyDescent="0.35">
      <c r="B33" s="8" t="s">
        <v>35</v>
      </c>
      <c r="C33" s="3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63">
        <f t="shared" si="4"/>
        <v>0</v>
      </c>
      <c r="P33" s="26">
        <v>0</v>
      </c>
      <c r="Q33" s="26">
        <v>0</v>
      </c>
    </row>
    <row r="34" spans="2:17" x14ac:dyDescent="0.35">
      <c r="B34" s="8" t="s">
        <v>36</v>
      </c>
      <c r="C34" s="3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63">
        <f t="shared" si="4"/>
        <v>0</v>
      </c>
      <c r="P34" s="26">
        <v>0</v>
      </c>
      <c r="Q34" s="26">
        <v>0</v>
      </c>
    </row>
    <row r="35" spans="2:17" x14ac:dyDescent="0.35">
      <c r="B35" s="8" t="s">
        <v>37</v>
      </c>
      <c r="C35" s="3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63">
        <f t="shared" si="4"/>
        <v>0</v>
      </c>
      <c r="P35" s="26">
        <v>0</v>
      </c>
      <c r="Q35" s="26">
        <v>0</v>
      </c>
    </row>
    <row r="36" spans="2:17" x14ac:dyDescent="0.35">
      <c r="B36" s="8" t="s">
        <v>38</v>
      </c>
      <c r="C36" s="3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63">
        <f t="shared" si="4"/>
        <v>0</v>
      </c>
      <c r="P36" s="26">
        <v>0</v>
      </c>
      <c r="Q36" s="26">
        <v>0</v>
      </c>
    </row>
    <row r="37" spans="2:17" x14ac:dyDescent="0.35">
      <c r="B37" s="81" t="s">
        <v>39</v>
      </c>
      <c r="C37" s="64">
        <f t="shared" ref="C37:Q37" si="5">SUM(C20:C36)</f>
        <v>2.7</v>
      </c>
      <c r="D37" s="65">
        <f t="shared" si="5"/>
        <v>1.7000000000000002</v>
      </c>
      <c r="E37" s="65">
        <f t="shared" si="5"/>
        <v>1.7000000000000002</v>
      </c>
      <c r="F37" s="65">
        <f t="shared" si="5"/>
        <v>1.7000000000000002</v>
      </c>
      <c r="G37" s="65">
        <f t="shared" si="5"/>
        <v>1.7000000000000002</v>
      </c>
      <c r="H37" s="65">
        <f t="shared" si="5"/>
        <v>1.7000000000000002</v>
      </c>
      <c r="I37" s="65">
        <f t="shared" si="5"/>
        <v>1.7000000000000002</v>
      </c>
      <c r="J37" s="65">
        <f t="shared" si="5"/>
        <v>1.7000000000000002</v>
      </c>
      <c r="K37" s="65">
        <f t="shared" si="5"/>
        <v>1.7000000000000002</v>
      </c>
      <c r="L37" s="65">
        <f t="shared" si="5"/>
        <v>1.7000000000000002</v>
      </c>
      <c r="M37" s="65">
        <f t="shared" si="5"/>
        <v>1.7000000000000002</v>
      </c>
      <c r="N37" s="65">
        <f t="shared" si="5"/>
        <v>1.7000000000000002</v>
      </c>
      <c r="O37" s="63">
        <f t="shared" si="5"/>
        <v>21.4</v>
      </c>
      <c r="P37" s="66">
        <f t="shared" si="5"/>
        <v>25.6</v>
      </c>
      <c r="Q37" s="66">
        <f t="shared" si="5"/>
        <v>36.6</v>
      </c>
    </row>
    <row r="38" spans="2:17" x14ac:dyDescent="0.35">
      <c r="B38" s="8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78"/>
      <c r="P38" s="34"/>
      <c r="Q38" s="34"/>
    </row>
    <row r="39" spans="2:17" x14ac:dyDescent="0.35">
      <c r="B39" s="80" t="s">
        <v>40</v>
      </c>
      <c r="C39" s="60">
        <f t="shared" ref="C39:Q39" si="6">C16-C37</f>
        <v>-1.9000000000000001</v>
      </c>
      <c r="D39" s="61">
        <f t="shared" si="6"/>
        <v>5.0999999999999996</v>
      </c>
      <c r="E39" s="61">
        <f t="shared" si="6"/>
        <v>6.8</v>
      </c>
      <c r="F39" s="61">
        <f t="shared" si="6"/>
        <v>8.6000000000000014</v>
      </c>
      <c r="G39" s="61">
        <f t="shared" si="6"/>
        <v>6</v>
      </c>
      <c r="H39" s="61">
        <f t="shared" si="6"/>
        <v>-1.7000000000000002</v>
      </c>
      <c r="I39" s="61">
        <f t="shared" si="6"/>
        <v>-1.7000000000000002</v>
      </c>
      <c r="J39" s="61">
        <f t="shared" si="6"/>
        <v>-1.7000000000000002</v>
      </c>
      <c r="K39" s="61">
        <f t="shared" si="6"/>
        <v>12.5</v>
      </c>
      <c r="L39" s="61">
        <f t="shared" si="6"/>
        <v>15.400000000000002</v>
      </c>
      <c r="M39" s="61">
        <f t="shared" si="6"/>
        <v>16.8</v>
      </c>
      <c r="N39" s="61">
        <f t="shared" si="6"/>
        <v>5.3999999999999995</v>
      </c>
      <c r="O39" s="72">
        <f t="shared" si="6"/>
        <v>69.599999999999994</v>
      </c>
      <c r="P39" s="62">
        <f t="shared" si="6"/>
        <v>126.37</v>
      </c>
      <c r="Q39" s="62">
        <f t="shared" si="6"/>
        <v>615.43990000000008</v>
      </c>
    </row>
    <row r="40" spans="2:17" x14ac:dyDescent="0.35">
      <c r="B40" s="8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78"/>
      <c r="P40" s="34"/>
      <c r="Q40" s="34"/>
    </row>
    <row r="41" spans="2:17" x14ac:dyDescent="0.35">
      <c r="B41" s="8" t="s">
        <v>41</v>
      </c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78"/>
      <c r="P41" s="34"/>
      <c r="Q41" s="34"/>
    </row>
    <row r="42" spans="2:17" x14ac:dyDescent="0.35">
      <c r="B42" s="8" t="s">
        <v>42</v>
      </c>
      <c r="C42" s="3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63">
        <f>SUM(C42:N42)</f>
        <v>0</v>
      </c>
      <c r="P42" s="26">
        <v>0</v>
      </c>
      <c r="Q42" s="26">
        <v>0</v>
      </c>
    </row>
    <row r="43" spans="2:17" x14ac:dyDescent="0.35">
      <c r="B43" s="80" t="s">
        <v>43</v>
      </c>
      <c r="C43" s="64">
        <f>C42</f>
        <v>0</v>
      </c>
      <c r="D43" s="65">
        <f t="shared" ref="D43:Q43" si="7">D42</f>
        <v>0</v>
      </c>
      <c r="E43" s="65">
        <f t="shared" si="7"/>
        <v>0</v>
      </c>
      <c r="F43" s="65">
        <f t="shared" si="7"/>
        <v>0</v>
      </c>
      <c r="G43" s="65">
        <f t="shared" si="7"/>
        <v>0</v>
      </c>
      <c r="H43" s="65">
        <f t="shared" si="7"/>
        <v>0</v>
      </c>
      <c r="I43" s="65">
        <f t="shared" si="7"/>
        <v>0</v>
      </c>
      <c r="J43" s="65">
        <f t="shared" si="7"/>
        <v>0</v>
      </c>
      <c r="K43" s="65">
        <f t="shared" si="7"/>
        <v>0</v>
      </c>
      <c r="L43" s="65">
        <f t="shared" si="7"/>
        <v>0</v>
      </c>
      <c r="M43" s="65">
        <f t="shared" si="7"/>
        <v>0</v>
      </c>
      <c r="N43" s="65">
        <f t="shared" si="7"/>
        <v>0</v>
      </c>
      <c r="O43" s="63">
        <f t="shared" si="7"/>
        <v>0</v>
      </c>
      <c r="P43" s="66">
        <f t="shared" si="7"/>
        <v>0</v>
      </c>
      <c r="Q43" s="66">
        <f t="shared" si="7"/>
        <v>0</v>
      </c>
    </row>
    <row r="44" spans="2:17" x14ac:dyDescent="0.35">
      <c r="B44" s="8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78"/>
      <c r="P44" s="34"/>
      <c r="Q44" s="34"/>
    </row>
    <row r="45" spans="2:17" ht="15" thickBot="1" x14ac:dyDescent="0.4">
      <c r="B45" s="80" t="s">
        <v>44</v>
      </c>
      <c r="C45" s="67">
        <f>C39+C43</f>
        <v>-1.9000000000000001</v>
      </c>
      <c r="D45" s="68">
        <f t="shared" ref="D45:Q45" si="8">D39+D43</f>
        <v>5.0999999999999996</v>
      </c>
      <c r="E45" s="68">
        <f t="shared" si="8"/>
        <v>6.8</v>
      </c>
      <c r="F45" s="68">
        <f t="shared" si="8"/>
        <v>8.6000000000000014</v>
      </c>
      <c r="G45" s="68">
        <f t="shared" si="8"/>
        <v>6</v>
      </c>
      <c r="H45" s="68">
        <f t="shared" si="8"/>
        <v>-1.7000000000000002</v>
      </c>
      <c r="I45" s="68">
        <f t="shared" si="8"/>
        <v>-1.7000000000000002</v>
      </c>
      <c r="J45" s="68">
        <f t="shared" si="8"/>
        <v>-1.7000000000000002</v>
      </c>
      <c r="K45" s="68">
        <f t="shared" si="8"/>
        <v>12.5</v>
      </c>
      <c r="L45" s="68">
        <f t="shared" si="8"/>
        <v>15.400000000000002</v>
      </c>
      <c r="M45" s="68">
        <f t="shared" si="8"/>
        <v>16.8</v>
      </c>
      <c r="N45" s="68">
        <f t="shared" si="8"/>
        <v>5.3999999999999995</v>
      </c>
      <c r="O45" s="76">
        <f t="shared" si="8"/>
        <v>69.599999999999994</v>
      </c>
      <c r="P45" s="69">
        <f t="shared" si="8"/>
        <v>126.37</v>
      </c>
      <c r="Q45" s="69">
        <f t="shared" si="8"/>
        <v>615.43990000000008</v>
      </c>
    </row>
    <row r="47" spans="2:17" x14ac:dyDescent="0.35">
      <c r="C47" s="79">
        <v>44282</v>
      </c>
      <c r="Q47" s="1" t="s">
        <v>45</v>
      </c>
    </row>
    <row r="64" spans="7:8" x14ac:dyDescent="0.35">
      <c r="G64" s="2">
        <v>0.2</v>
      </c>
      <c r="H64" s="2">
        <v>0.2</v>
      </c>
    </row>
    <row r="74" spans="4:5" x14ac:dyDescent="0.35">
      <c r="D74" s="2">
        <v>0.2</v>
      </c>
    </row>
    <row r="77" spans="4:5" x14ac:dyDescent="0.35">
      <c r="E77" s="2">
        <v>0.1</v>
      </c>
    </row>
    <row r="86" spans="4:5" x14ac:dyDescent="0.35">
      <c r="D86" s="2">
        <v>0.2</v>
      </c>
      <c r="E86" s="2">
        <v>0.2</v>
      </c>
    </row>
  </sheetData>
  <sheetProtection sheet="1"/>
  <mergeCells count="1">
    <mergeCell ref="C4:N4"/>
  </mergeCells>
  <pageMargins left="0.2" right="0.2" top="0.25" bottom="0.2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91"/>
  <sheetViews>
    <sheetView zoomScale="70" zoomScaleNormal="70" workbookViewId="0">
      <selection activeCell="H57" sqref="H57"/>
    </sheetView>
  </sheetViews>
  <sheetFormatPr defaultColWidth="8.6328125" defaultRowHeight="14.5" x14ac:dyDescent="0.35"/>
  <cols>
    <col min="1" max="1" width="8.6328125" style="1"/>
    <col min="2" max="2" width="40" style="1" customWidth="1"/>
    <col min="3" max="15" width="11.1796875" style="2" customWidth="1"/>
    <col min="16" max="16" width="14.1796875" style="1" customWidth="1"/>
    <col min="17" max="17" width="10.453125" style="1" customWidth="1"/>
    <col min="18" max="16384" width="8.6328125" style="1"/>
  </cols>
  <sheetData>
    <row r="2" spans="2:19" x14ac:dyDescent="0.35">
      <c r="G2" s="2" t="s">
        <v>107</v>
      </c>
    </row>
    <row r="3" spans="2:19" x14ac:dyDescent="0.35">
      <c r="C3" s="3"/>
      <c r="G3" s="2" t="s">
        <v>1</v>
      </c>
    </row>
    <row r="4" spans="2:19" ht="15" thickBot="1" x14ac:dyDescent="0.4">
      <c r="C4" s="4"/>
      <c r="G4" s="2" t="s">
        <v>2</v>
      </c>
    </row>
    <row r="5" spans="2:19" x14ac:dyDescent="0.35">
      <c r="C5" s="35" t="s">
        <v>46</v>
      </c>
      <c r="D5" s="36" t="s">
        <v>46</v>
      </c>
      <c r="E5" s="37" t="s">
        <v>46</v>
      </c>
      <c r="F5" s="37" t="s">
        <v>46</v>
      </c>
      <c r="G5" s="37" t="s">
        <v>46</v>
      </c>
      <c r="H5" s="37" t="s">
        <v>46</v>
      </c>
      <c r="I5" s="37" t="s">
        <v>46</v>
      </c>
      <c r="J5" s="37" t="s">
        <v>46</v>
      </c>
      <c r="K5" s="37" t="s">
        <v>46</v>
      </c>
      <c r="L5" s="37" t="s">
        <v>46</v>
      </c>
      <c r="M5" s="37" t="s">
        <v>46</v>
      </c>
      <c r="N5" s="37" t="s">
        <v>46</v>
      </c>
      <c r="O5" s="35" t="s">
        <v>46</v>
      </c>
      <c r="P5" s="35" t="s">
        <v>46</v>
      </c>
      <c r="Q5" s="35" t="s">
        <v>46</v>
      </c>
    </row>
    <row r="6" spans="2:19" ht="31.5" customHeight="1" thickBot="1" x14ac:dyDescent="0.4">
      <c r="B6" s="12"/>
      <c r="C6" s="38">
        <v>44926</v>
      </c>
      <c r="D6" s="39">
        <v>44957</v>
      </c>
      <c r="E6" s="40">
        <v>44985</v>
      </c>
      <c r="F6" s="40">
        <v>45016</v>
      </c>
      <c r="G6" s="40">
        <v>45046</v>
      </c>
      <c r="H6" s="40">
        <v>45077</v>
      </c>
      <c r="I6" s="40">
        <v>45107</v>
      </c>
      <c r="J6" s="40">
        <v>45138</v>
      </c>
      <c r="K6" s="40">
        <v>45169</v>
      </c>
      <c r="L6" s="40">
        <v>45199</v>
      </c>
      <c r="M6" s="40">
        <v>45230</v>
      </c>
      <c r="N6" s="40">
        <v>45260</v>
      </c>
      <c r="O6" s="41">
        <v>45291</v>
      </c>
      <c r="P6" s="38">
        <v>45657</v>
      </c>
      <c r="Q6" s="38">
        <v>46022</v>
      </c>
    </row>
    <row r="7" spans="2:19" x14ac:dyDescent="0.35">
      <c r="B7" s="1" t="s">
        <v>47</v>
      </c>
      <c r="C7" s="35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  <c r="Q7" s="35"/>
    </row>
    <row r="8" spans="2:19" x14ac:dyDescent="0.35">
      <c r="B8" s="1" t="s">
        <v>48</v>
      </c>
      <c r="C8" s="22"/>
      <c r="D8" s="4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3"/>
      <c r="Q8" s="22"/>
    </row>
    <row r="9" spans="2:19" x14ac:dyDescent="0.35">
      <c r="B9" s="1" t="s">
        <v>49</v>
      </c>
      <c r="C9" s="46">
        <v>1.6</v>
      </c>
      <c r="D9" s="47">
        <v>0.2</v>
      </c>
      <c r="E9" s="48">
        <v>0.6</v>
      </c>
      <c r="F9" s="48">
        <v>7.7</v>
      </c>
      <c r="G9" s="48">
        <v>16.600000000000001</v>
      </c>
      <c r="H9" s="48">
        <v>22.9</v>
      </c>
      <c r="I9" s="48">
        <v>21.5</v>
      </c>
      <c r="J9" s="48">
        <v>20.100000000000001</v>
      </c>
      <c r="K9" s="48">
        <v>18.7</v>
      </c>
      <c r="L9" s="48">
        <v>31.5</v>
      </c>
      <c r="M9" s="48">
        <v>47.2</v>
      </c>
      <c r="N9" s="48">
        <v>64.3</v>
      </c>
      <c r="O9" s="48">
        <v>39.799999999999997</v>
      </c>
      <c r="P9" s="49">
        <v>144.6</v>
      </c>
      <c r="Q9" s="46">
        <v>565.6</v>
      </c>
    </row>
    <row r="10" spans="2:19" x14ac:dyDescent="0.35">
      <c r="B10" s="82" t="s">
        <v>50</v>
      </c>
      <c r="C10" s="46">
        <v>0</v>
      </c>
      <c r="D10" s="47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9">
        <v>0</v>
      </c>
      <c r="Q10" s="46">
        <v>0</v>
      </c>
      <c r="S10" s="50"/>
    </row>
    <row r="11" spans="2:19" x14ac:dyDescent="0.35">
      <c r="B11" s="82" t="s">
        <v>51</v>
      </c>
      <c r="C11" s="46">
        <v>0</v>
      </c>
      <c r="D11" s="47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9">
        <v>0</v>
      </c>
      <c r="Q11" s="46">
        <v>0</v>
      </c>
    </row>
    <row r="12" spans="2:19" x14ac:dyDescent="0.35">
      <c r="B12" s="82" t="s">
        <v>52</v>
      </c>
      <c r="C12" s="46">
        <v>0</v>
      </c>
      <c r="D12" s="47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9">
        <v>0</v>
      </c>
      <c r="Q12" s="46">
        <v>0</v>
      </c>
    </row>
    <row r="13" spans="2:19" x14ac:dyDescent="0.35">
      <c r="B13" s="82" t="s">
        <v>53</v>
      </c>
      <c r="C13" s="46">
        <v>2.4</v>
      </c>
      <c r="D13" s="47">
        <v>2.2000000000000002</v>
      </c>
      <c r="E13" s="48">
        <v>2</v>
      </c>
      <c r="F13" s="48">
        <v>1.8</v>
      </c>
      <c r="G13" s="48">
        <v>1.6</v>
      </c>
      <c r="H13" s="48">
        <v>1.4</v>
      </c>
      <c r="I13" s="48">
        <v>1.2</v>
      </c>
      <c r="J13" s="48">
        <v>1</v>
      </c>
      <c r="K13" s="48">
        <v>0.8</v>
      </c>
      <c r="L13" s="48">
        <v>0.6</v>
      </c>
      <c r="M13" s="48">
        <v>0.4</v>
      </c>
      <c r="N13" s="48">
        <v>0.2</v>
      </c>
      <c r="O13" s="48">
        <v>2.4</v>
      </c>
      <c r="P13" s="49">
        <v>2.4</v>
      </c>
      <c r="Q13" s="46">
        <v>2.4</v>
      </c>
      <c r="S13" s="50"/>
    </row>
    <row r="14" spans="2:19" x14ac:dyDescent="0.35">
      <c r="B14" s="82" t="s">
        <v>54</v>
      </c>
      <c r="C14" s="70">
        <f>SUM(C9:C13)</f>
        <v>4</v>
      </c>
      <c r="D14" s="71">
        <f t="shared" ref="D14:Q14" si="0">SUM(D9:D13)</f>
        <v>2.4000000000000004</v>
      </c>
      <c r="E14" s="61">
        <f t="shared" si="0"/>
        <v>2.6</v>
      </c>
      <c r="F14" s="61">
        <f t="shared" si="0"/>
        <v>9.5</v>
      </c>
      <c r="G14" s="61">
        <f t="shared" si="0"/>
        <v>18.200000000000003</v>
      </c>
      <c r="H14" s="61">
        <f t="shared" si="0"/>
        <v>24.299999999999997</v>
      </c>
      <c r="I14" s="61">
        <f t="shared" si="0"/>
        <v>22.7</v>
      </c>
      <c r="J14" s="61">
        <f t="shared" si="0"/>
        <v>21.1</v>
      </c>
      <c r="K14" s="61">
        <f t="shared" si="0"/>
        <v>19.5</v>
      </c>
      <c r="L14" s="61">
        <f t="shared" si="0"/>
        <v>32.1</v>
      </c>
      <c r="M14" s="61">
        <f t="shared" si="0"/>
        <v>47.6</v>
      </c>
      <c r="N14" s="61">
        <f t="shared" si="0"/>
        <v>64.5</v>
      </c>
      <c r="O14" s="61">
        <f t="shared" si="0"/>
        <v>42.199999999999996</v>
      </c>
      <c r="P14" s="72">
        <f t="shared" si="0"/>
        <v>147</v>
      </c>
      <c r="Q14" s="70">
        <f t="shared" si="0"/>
        <v>568</v>
      </c>
    </row>
    <row r="15" spans="2:19" x14ac:dyDescent="0.35">
      <c r="C15" s="46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46"/>
    </row>
    <row r="16" spans="2:19" x14ac:dyDescent="0.35">
      <c r="B16" s="1" t="s">
        <v>55</v>
      </c>
      <c r="C16" s="46"/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46"/>
    </row>
    <row r="17" spans="2:19" x14ac:dyDescent="0.35">
      <c r="B17" s="82" t="s">
        <v>56</v>
      </c>
      <c r="C17" s="46">
        <v>0</v>
      </c>
      <c r="D17" s="47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9">
        <v>0</v>
      </c>
      <c r="Q17" s="46">
        <v>0</v>
      </c>
    </row>
    <row r="18" spans="2:19" x14ac:dyDescent="0.35">
      <c r="B18" s="82" t="s">
        <v>57</v>
      </c>
      <c r="C18" s="46">
        <v>0</v>
      </c>
      <c r="D18" s="73">
        <f>'Income Statements'!C27</f>
        <v>0</v>
      </c>
      <c r="E18" s="61">
        <f>D18+'Income Statements'!D27</f>
        <v>0</v>
      </c>
      <c r="F18" s="61">
        <f>E18+'Income Statements'!E27</f>
        <v>0</v>
      </c>
      <c r="G18" s="61">
        <f>F18+'Income Statements'!F27</f>
        <v>0</v>
      </c>
      <c r="H18" s="61">
        <f>G18+'Income Statements'!G27</f>
        <v>0</v>
      </c>
      <c r="I18" s="61">
        <f>H18+'Income Statements'!H27</f>
        <v>0</v>
      </c>
      <c r="J18" s="61">
        <f>I18+'Income Statements'!I27</f>
        <v>0</v>
      </c>
      <c r="K18" s="61">
        <f>J18+'Income Statements'!J27</f>
        <v>0</v>
      </c>
      <c r="L18" s="61">
        <f>K18+'Income Statements'!K27</f>
        <v>0</v>
      </c>
      <c r="M18" s="61">
        <f>L18+'Income Statements'!L27</f>
        <v>0</v>
      </c>
      <c r="N18" s="61">
        <f>M18+'Income Statements'!M27</f>
        <v>0</v>
      </c>
      <c r="O18" s="61">
        <f>N18+'Income Statements'!N27</f>
        <v>0</v>
      </c>
      <c r="P18" s="72">
        <f>O18+'Income Statements'!P27</f>
        <v>0</v>
      </c>
      <c r="Q18" s="70">
        <f>P18+'Income Statements'!Q27</f>
        <v>0</v>
      </c>
      <c r="R18" s="51"/>
    </row>
    <row r="19" spans="2:19" x14ac:dyDescent="0.35">
      <c r="B19" s="82" t="s">
        <v>58</v>
      </c>
      <c r="C19" s="70">
        <f>C17-C18</f>
        <v>0</v>
      </c>
      <c r="D19" s="71">
        <f t="shared" ref="D19:Q19" si="1">D17-D18</f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  <c r="H19" s="61">
        <f t="shared" si="1"/>
        <v>0</v>
      </c>
      <c r="I19" s="61">
        <f t="shared" si="1"/>
        <v>0</v>
      </c>
      <c r="J19" s="61">
        <f t="shared" si="1"/>
        <v>0</v>
      </c>
      <c r="K19" s="61">
        <f t="shared" si="1"/>
        <v>0</v>
      </c>
      <c r="L19" s="61">
        <f t="shared" si="1"/>
        <v>0</v>
      </c>
      <c r="M19" s="61">
        <f t="shared" si="1"/>
        <v>0</v>
      </c>
      <c r="N19" s="61">
        <f t="shared" si="1"/>
        <v>0</v>
      </c>
      <c r="O19" s="61">
        <f t="shared" si="1"/>
        <v>0</v>
      </c>
      <c r="P19" s="72">
        <f t="shared" si="1"/>
        <v>0</v>
      </c>
      <c r="Q19" s="70">
        <f t="shared" si="1"/>
        <v>0</v>
      </c>
    </row>
    <row r="20" spans="2:19" x14ac:dyDescent="0.35">
      <c r="C20" s="46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  <c r="Q20" s="46"/>
    </row>
    <row r="21" spans="2:19" x14ac:dyDescent="0.35">
      <c r="B21" s="1" t="s">
        <v>59</v>
      </c>
      <c r="C21" s="46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6"/>
    </row>
    <row r="22" spans="2:19" x14ac:dyDescent="0.35">
      <c r="B22" s="82" t="s">
        <v>60</v>
      </c>
      <c r="C22" s="46">
        <v>6</v>
      </c>
      <c r="D22" s="47">
        <v>6</v>
      </c>
      <c r="E22" s="48">
        <v>6</v>
      </c>
      <c r="F22" s="48">
        <v>6</v>
      </c>
      <c r="G22" s="48">
        <v>6</v>
      </c>
      <c r="H22" s="48">
        <v>6</v>
      </c>
      <c r="I22" s="48">
        <v>6</v>
      </c>
      <c r="J22" s="48">
        <v>6</v>
      </c>
      <c r="K22" s="48">
        <v>6</v>
      </c>
      <c r="L22" s="48">
        <v>6</v>
      </c>
      <c r="M22" s="48">
        <v>6</v>
      </c>
      <c r="N22" s="48">
        <v>6</v>
      </c>
      <c r="O22" s="48">
        <v>6</v>
      </c>
      <c r="P22" s="49">
        <v>6</v>
      </c>
      <c r="Q22" s="46">
        <v>6</v>
      </c>
    </row>
    <row r="23" spans="2:19" x14ac:dyDescent="0.35">
      <c r="B23" s="82" t="s">
        <v>61</v>
      </c>
      <c r="C23" s="52">
        <v>0</v>
      </c>
      <c r="D23" s="73">
        <f>'Income Statements'!C28</f>
        <v>0.1</v>
      </c>
      <c r="E23" s="61">
        <f>D23+'Income Statements'!D28</f>
        <v>0.2</v>
      </c>
      <c r="F23" s="61">
        <f>E23+'Income Statements'!E28</f>
        <v>0.30000000000000004</v>
      </c>
      <c r="G23" s="61">
        <f>F23+'Income Statements'!F28</f>
        <v>0.4</v>
      </c>
      <c r="H23" s="61">
        <f>G23+'Income Statements'!G28</f>
        <v>0.5</v>
      </c>
      <c r="I23" s="61">
        <f>H23+'Income Statements'!H28</f>
        <v>0.6</v>
      </c>
      <c r="J23" s="61">
        <f>I23+'Income Statements'!I28</f>
        <v>0.7</v>
      </c>
      <c r="K23" s="61">
        <f>J23+'Income Statements'!J28</f>
        <v>0.79999999999999993</v>
      </c>
      <c r="L23" s="61">
        <f>K23+'Income Statements'!K28</f>
        <v>0.89999999999999991</v>
      </c>
      <c r="M23" s="61">
        <f>L23+'Income Statements'!L28</f>
        <v>0.99999999999999989</v>
      </c>
      <c r="N23" s="61">
        <f>M23+'Income Statements'!M28</f>
        <v>1.0999999999999999</v>
      </c>
      <c r="O23" s="61">
        <f>N23+'Income Statements'!N28</f>
        <v>1.2</v>
      </c>
      <c r="P23" s="72">
        <f>O23+'Income Statements'!P28</f>
        <v>2.4</v>
      </c>
      <c r="Q23" s="70">
        <f>P23+'Income Statements'!Q28</f>
        <v>3.5999999999999996</v>
      </c>
    </row>
    <row r="24" spans="2:19" x14ac:dyDescent="0.35">
      <c r="B24" s="82" t="s">
        <v>62</v>
      </c>
      <c r="C24" s="70">
        <f>C22-C23</f>
        <v>6</v>
      </c>
      <c r="D24" s="70">
        <f t="shared" ref="D24:N24" si="2">D22-D23</f>
        <v>5.9</v>
      </c>
      <c r="E24" s="70">
        <f t="shared" si="2"/>
        <v>5.8</v>
      </c>
      <c r="F24" s="70">
        <f t="shared" si="2"/>
        <v>5.7</v>
      </c>
      <c r="G24" s="70">
        <f t="shared" si="2"/>
        <v>5.6</v>
      </c>
      <c r="H24" s="70">
        <f t="shared" si="2"/>
        <v>5.5</v>
      </c>
      <c r="I24" s="70">
        <f t="shared" si="2"/>
        <v>5.4</v>
      </c>
      <c r="J24" s="70">
        <f t="shared" si="2"/>
        <v>5.3</v>
      </c>
      <c r="K24" s="70">
        <f t="shared" si="2"/>
        <v>5.2</v>
      </c>
      <c r="L24" s="70">
        <f t="shared" si="2"/>
        <v>5.0999999999999996</v>
      </c>
      <c r="M24" s="70">
        <f t="shared" si="2"/>
        <v>5</v>
      </c>
      <c r="N24" s="70">
        <f t="shared" si="2"/>
        <v>4.9000000000000004</v>
      </c>
      <c r="O24" s="70">
        <f>O22-O23</f>
        <v>4.8</v>
      </c>
      <c r="P24" s="70">
        <f>P22-P23</f>
        <v>3.6</v>
      </c>
      <c r="Q24" s="70">
        <f>Q22-Q23</f>
        <v>2.4000000000000004</v>
      </c>
    </row>
    <row r="25" spans="2:19" x14ac:dyDescent="0.35">
      <c r="C25" s="46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6"/>
    </row>
    <row r="26" spans="2:19" x14ac:dyDescent="0.35">
      <c r="B26" s="82" t="s">
        <v>63</v>
      </c>
      <c r="C26" s="70">
        <f>C14+C19+C24</f>
        <v>10</v>
      </c>
      <c r="D26" s="70">
        <f t="shared" ref="D26:Q26" si="3">D14+D19+D24</f>
        <v>8.3000000000000007</v>
      </c>
      <c r="E26" s="70">
        <f t="shared" si="3"/>
        <v>8.4</v>
      </c>
      <c r="F26" s="70">
        <f t="shared" si="3"/>
        <v>15.2</v>
      </c>
      <c r="G26" s="70">
        <f t="shared" si="3"/>
        <v>23.800000000000004</v>
      </c>
      <c r="H26" s="70">
        <f t="shared" si="3"/>
        <v>29.799999999999997</v>
      </c>
      <c r="I26" s="70">
        <f t="shared" si="3"/>
        <v>28.1</v>
      </c>
      <c r="J26" s="70">
        <f t="shared" si="3"/>
        <v>26.400000000000002</v>
      </c>
      <c r="K26" s="70">
        <f t="shared" si="3"/>
        <v>24.7</v>
      </c>
      <c r="L26" s="70">
        <f t="shared" si="3"/>
        <v>37.200000000000003</v>
      </c>
      <c r="M26" s="70">
        <f t="shared" si="3"/>
        <v>52.6</v>
      </c>
      <c r="N26" s="70">
        <f t="shared" si="3"/>
        <v>69.400000000000006</v>
      </c>
      <c r="O26" s="70">
        <f t="shared" si="3"/>
        <v>46.999999999999993</v>
      </c>
      <c r="P26" s="70">
        <f t="shared" si="3"/>
        <v>150.6</v>
      </c>
      <c r="Q26" s="70">
        <f t="shared" si="3"/>
        <v>570.4</v>
      </c>
      <c r="S26" s="50"/>
    </row>
    <row r="27" spans="2:19" x14ac:dyDescent="0.35">
      <c r="C27" s="46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6"/>
    </row>
    <row r="28" spans="2:19" x14ac:dyDescent="0.35">
      <c r="B28" s="1" t="s">
        <v>64</v>
      </c>
      <c r="C28" s="46"/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6"/>
    </row>
    <row r="29" spans="2:19" x14ac:dyDescent="0.35">
      <c r="B29" s="1" t="s">
        <v>65</v>
      </c>
      <c r="C29" s="46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6"/>
    </row>
    <row r="30" spans="2:19" x14ac:dyDescent="0.35">
      <c r="B30" s="82" t="s">
        <v>66</v>
      </c>
      <c r="C30" s="46">
        <v>0</v>
      </c>
      <c r="D30" s="47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9">
        <v>0</v>
      </c>
      <c r="Q30" s="46">
        <v>0</v>
      </c>
    </row>
    <row r="31" spans="2:19" x14ac:dyDescent="0.35">
      <c r="B31" s="82" t="s">
        <v>67</v>
      </c>
      <c r="C31" s="46">
        <v>0</v>
      </c>
      <c r="D31" s="47">
        <f>('Income Statements'!C20*0.5)+('Income Statements'!C20*0.5*0.15)</f>
        <v>0.23</v>
      </c>
      <c r="E31" s="47">
        <f>('Income Statements'!D20*0.5)+('Income Statements'!D20*0.5*0.15)</f>
        <v>0.23</v>
      </c>
      <c r="F31" s="47">
        <f>('Income Statements'!E20*0.5)+('Income Statements'!E20*0.5*0.15)</f>
        <v>0.23</v>
      </c>
      <c r="G31" s="47">
        <f>('Income Statements'!F20*0.5)+('Income Statements'!F20*0.5*0.15)</f>
        <v>0.23</v>
      </c>
      <c r="H31" s="47">
        <f>('Income Statements'!G20*0.5)+('Income Statements'!G20*0.5*0.15)</f>
        <v>0.23</v>
      </c>
      <c r="I31" s="47">
        <f>('Income Statements'!H20*0.5)+('Income Statements'!H20*0.5*0.15)</f>
        <v>0.23</v>
      </c>
      <c r="J31" s="47">
        <f>('Income Statements'!I20*0.5)+('Income Statements'!I20*0.5*0.15)</f>
        <v>0.23</v>
      </c>
      <c r="K31" s="47">
        <f>('Income Statements'!J20*0.5)+('Income Statements'!J20*0.5*0.15)</f>
        <v>0.23</v>
      </c>
      <c r="L31" s="47">
        <f>('Income Statements'!K20*0.5)+('Income Statements'!K20*0.5*0.15)</f>
        <v>0.23</v>
      </c>
      <c r="M31" s="47">
        <f>('Income Statements'!L20*0.5)+('Income Statements'!L20*0.5*0.15)</f>
        <v>0.23</v>
      </c>
      <c r="N31" s="47">
        <f>('Income Statements'!M20*0.5)+('Income Statements'!M20*0.5*0.15)</f>
        <v>0.23</v>
      </c>
      <c r="O31" s="47">
        <f>('Income Statements'!N20*0.5)+('Income Statements'!N20*0.5*0.15)</f>
        <v>0.23</v>
      </c>
      <c r="P31" s="49">
        <v>0.2</v>
      </c>
      <c r="Q31" s="46">
        <v>0.2</v>
      </c>
    </row>
    <row r="32" spans="2:19" x14ac:dyDescent="0.35">
      <c r="B32" s="82" t="s">
        <v>68</v>
      </c>
      <c r="C32" s="46">
        <v>0</v>
      </c>
      <c r="D32" s="47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9">
        <v>0</v>
      </c>
      <c r="Q32" s="46">
        <v>0</v>
      </c>
    </row>
    <row r="33" spans="2:17" x14ac:dyDescent="0.35">
      <c r="B33" s="82" t="s">
        <v>69</v>
      </c>
      <c r="C33" s="46">
        <v>0</v>
      </c>
      <c r="D33" s="47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9">
        <v>0</v>
      </c>
      <c r="Q33" s="46">
        <v>0</v>
      </c>
    </row>
    <row r="34" spans="2:17" x14ac:dyDescent="0.35">
      <c r="B34" s="82" t="s">
        <v>70</v>
      </c>
      <c r="C34" s="46">
        <v>0</v>
      </c>
      <c r="D34" s="47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9">
        <v>0</v>
      </c>
      <c r="Q34" s="46">
        <v>0</v>
      </c>
    </row>
    <row r="35" spans="2:17" x14ac:dyDescent="0.35">
      <c r="B35" s="82" t="s">
        <v>71</v>
      </c>
      <c r="C35" s="46">
        <v>0</v>
      </c>
      <c r="D35" s="47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9">
        <v>0</v>
      </c>
      <c r="Q35" s="46">
        <v>0</v>
      </c>
    </row>
    <row r="36" spans="2:17" x14ac:dyDescent="0.35">
      <c r="B36" s="82" t="s">
        <v>72</v>
      </c>
      <c r="C36" s="70">
        <f>C30+C31+C32+C33+C34+C35</f>
        <v>0</v>
      </c>
      <c r="D36" s="71">
        <f t="shared" ref="D36:Q36" si="4">D30+D31+D32+D33+D34+D35</f>
        <v>0.23</v>
      </c>
      <c r="E36" s="61">
        <f t="shared" si="4"/>
        <v>0.23</v>
      </c>
      <c r="F36" s="61">
        <f t="shared" si="4"/>
        <v>0.23</v>
      </c>
      <c r="G36" s="61">
        <f t="shared" si="4"/>
        <v>0.23</v>
      </c>
      <c r="H36" s="61">
        <f t="shared" si="4"/>
        <v>0.23</v>
      </c>
      <c r="I36" s="61">
        <f t="shared" si="4"/>
        <v>0.23</v>
      </c>
      <c r="J36" s="61">
        <f t="shared" si="4"/>
        <v>0.23</v>
      </c>
      <c r="K36" s="61">
        <f t="shared" si="4"/>
        <v>0.23</v>
      </c>
      <c r="L36" s="61">
        <f t="shared" si="4"/>
        <v>0.23</v>
      </c>
      <c r="M36" s="61">
        <f t="shared" si="4"/>
        <v>0.23</v>
      </c>
      <c r="N36" s="61">
        <f t="shared" si="4"/>
        <v>0.23</v>
      </c>
      <c r="O36" s="61">
        <f t="shared" si="4"/>
        <v>0.23</v>
      </c>
      <c r="P36" s="72">
        <f t="shared" si="4"/>
        <v>0.2</v>
      </c>
      <c r="Q36" s="70">
        <f t="shared" si="4"/>
        <v>0.2</v>
      </c>
    </row>
    <row r="37" spans="2:17" x14ac:dyDescent="0.35">
      <c r="C37" s="46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  <c r="Q37" s="46"/>
    </row>
    <row r="38" spans="2:17" x14ac:dyDescent="0.35">
      <c r="B38" s="1" t="s">
        <v>73</v>
      </c>
      <c r="C38" s="46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  <c r="Q38" s="46"/>
    </row>
    <row r="39" spans="2:17" x14ac:dyDescent="0.35">
      <c r="B39" s="82" t="s">
        <v>74</v>
      </c>
      <c r="C39" s="46">
        <v>0</v>
      </c>
      <c r="D39" s="47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9">
        <v>0</v>
      </c>
      <c r="Q39" s="46">
        <v>0</v>
      </c>
    </row>
    <row r="40" spans="2:17" x14ac:dyDescent="0.35">
      <c r="B40" s="1" t="s">
        <v>75</v>
      </c>
      <c r="C40" s="46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  <c r="Q40" s="46"/>
    </row>
    <row r="41" spans="2:17" x14ac:dyDescent="0.35">
      <c r="B41" s="82" t="s">
        <v>76</v>
      </c>
      <c r="C41" s="70">
        <f>C36+C39</f>
        <v>0</v>
      </c>
      <c r="D41" s="71">
        <f t="shared" ref="D41:Q41" si="5">D36+D39</f>
        <v>0.23</v>
      </c>
      <c r="E41" s="61">
        <f t="shared" si="5"/>
        <v>0.23</v>
      </c>
      <c r="F41" s="61">
        <f t="shared" si="5"/>
        <v>0.23</v>
      </c>
      <c r="G41" s="61">
        <f t="shared" si="5"/>
        <v>0.23</v>
      </c>
      <c r="H41" s="61">
        <f t="shared" si="5"/>
        <v>0.23</v>
      </c>
      <c r="I41" s="61">
        <f t="shared" si="5"/>
        <v>0.23</v>
      </c>
      <c r="J41" s="61">
        <f t="shared" si="5"/>
        <v>0.23</v>
      </c>
      <c r="K41" s="61">
        <f t="shared" si="5"/>
        <v>0.23</v>
      </c>
      <c r="L41" s="61">
        <f t="shared" si="5"/>
        <v>0.23</v>
      </c>
      <c r="M41" s="61">
        <f t="shared" si="5"/>
        <v>0.23</v>
      </c>
      <c r="N41" s="61">
        <f t="shared" si="5"/>
        <v>0.23</v>
      </c>
      <c r="O41" s="61">
        <f t="shared" si="5"/>
        <v>0.23</v>
      </c>
      <c r="P41" s="72">
        <f t="shared" si="5"/>
        <v>0.2</v>
      </c>
      <c r="Q41" s="70">
        <f t="shared" si="5"/>
        <v>0.2</v>
      </c>
    </row>
    <row r="42" spans="2:17" x14ac:dyDescent="0.35">
      <c r="C42" s="46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Q42" s="46"/>
    </row>
    <row r="43" spans="2:17" x14ac:dyDescent="0.35">
      <c r="B43" s="1" t="s">
        <v>77</v>
      </c>
      <c r="C43" s="46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Q43" s="46"/>
    </row>
    <row r="44" spans="2:17" x14ac:dyDescent="0.35">
      <c r="B44" s="1" t="s">
        <v>78</v>
      </c>
      <c r="C44" s="46">
        <v>10</v>
      </c>
      <c r="D44" s="47">
        <v>10</v>
      </c>
      <c r="E44" s="48">
        <v>5</v>
      </c>
      <c r="F44" s="48">
        <v>5</v>
      </c>
      <c r="G44" s="48">
        <v>5</v>
      </c>
      <c r="H44" s="48">
        <v>5</v>
      </c>
      <c r="I44" s="48">
        <v>5</v>
      </c>
      <c r="J44" s="48">
        <v>5</v>
      </c>
      <c r="K44" s="48">
        <v>5</v>
      </c>
      <c r="L44" s="48">
        <v>5</v>
      </c>
      <c r="M44" s="48">
        <v>5</v>
      </c>
      <c r="N44" s="48">
        <v>5</v>
      </c>
      <c r="O44" s="48">
        <v>5</v>
      </c>
      <c r="P44" s="49">
        <v>5</v>
      </c>
      <c r="Q44" s="46">
        <v>5</v>
      </c>
    </row>
    <row r="45" spans="2:17" x14ac:dyDescent="0.35">
      <c r="B45" s="1" t="s">
        <v>79</v>
      </c>
      <c r="C45" s="46">
        <v>0</v>
      </c>
      <c r="D45" s="47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72">
        <f>O46</f>
        <v>69.600000000000009</v>
      </c>
      <c r="Q45" s="70">
        <f>P45+P46</f>
        <v>195.97000000000003</v>
      </c>
    </row>
    <row r="46" spans="2:17" x14ac:dyDescent="0.35">
      <c r="B46" s="82" t="s">
        <v>80</v>
      </c>
      <c r="C46" s="52">
        <v>0</v>
      </c>
      <c r="D46" s="73">
        <f>'Income Statements'!C45</f>
        <v>-1.9000000000000001</v>
      </c>
      <c r="E46" s="61">
        <f>D46+'Income Statements'!D45</f>
        <v>3.1999999999999993</v>
      </c>
      <c r="F46" s="61">
        <f>E46+'Income Statements'!E45</f>
        <v>10</v>
      </c>
      <c r="G46" s="61">
        <f>F46+'Income Statements'!F45</f>
        <v>18.600000000000001</v>
      </c>
      <c r="H46" s="61">
        <f>G46+'Income Statements'!G45</f>
        <v>24.6</v>
      </c>
      <c r="I46" s="61">
        <f>H46+'Income Statements'!H45</f>
        <v>22.900000000000002</v>
      </c>
      <c r="J46" s="61">
        <f>I46+'Income Statements'!I45</f>
        <v>21.200000000000003</v>
      </c>
      <c r="K46" s="61">
        <f>J46+'Income Statements'!J45</f>
        <v>19.500000000000004</v>
      </c>
      <c r="L46" s="61">
        <f>K46+'Income Statements'!K45</f>
        <v>32</v>
      </c>
      <c r="M46" s="61">
        <f>L46+'Income Statements'!L45</f>
        <v>47.400000000000006</v>
      </c>
      <c r="N46" s="61">
        <f>M46+'Income Statements'!M45</f>
        <v>64.2</v>
      </c>
      <c r="O46" s="61">
        <f>N46+'Income Statements'!N45</f>
        <v>69.600000000000009</v>
      </c>
      <c r="P46" s="72">
        <f>'Income Statements'!P45</f>
        <v>126.37</v>
      </c>
      <c r="Q46" s="70">
        <f>'Income Statements'!Q45</f>
        <v>615.43990000000008</v>
      </c>
    </row>
    <row r="47" spans="2:17" x14ac:dyDescent="0.35">
      <c r="B47" s="82" t="s">
        <v>81</v>
      </c>
      <c r="C47" s="46">
        <v>0</v>
      </c>
      <c r="D47" s="47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97">
        <f>-0.4*O46</f>
        <v>-27.840000000000003</v>
      </c>
      <c r="P47" s="98">
        <f>-P46*0.4</f>
        <v>-50.548000000000002</v>
      </c>
      <c r="Q47" s="99">
        <f>-Q46*0.4</f>
        <v>-246.17596000000003</v>
      </c>
    </row>
    <row r="48" spans="2:17" x14ac:dyDescent="0.35">
      <c r="B48" s="82" t="s">
        <v>82</v>
      </c>
      <c r="C48" s="70">
        <f>C44+C45+C46+C47</f>
        <v>10</v>
      </c>
      <c r="D48" s="71">
        <f t="shared" ref="D48:Q48" si="6">D44+D45+D46+D47</f>
        <v>8.1</v>
      </c>
      <c r="E48" s="61">
        <f t="shared" si="6"/>
        <v>8.1999999999999993</v>
      </c>
      <c r="F48" s="61">
        <f t="shared" si="6"/>
        <v>15</v>
      </c>
      <c r="G48" s="61">
        <f t="shared" si="6"/>
        <v>23.6</v>
      </c>
      <c r="H48" s="61">
        <f t="shared" si="6"/>
        <v>29.6</v>
      </c>
      <c r="I48" s="61">
        <f t="shared" si="6"/>
        <v>27.900000000000002</v>
      </c>
      <c r="J48" s="61">
        <f t="shared" si="6"/>
        <v>26.200000000000003</v>
      </c>
      <c r="K48" s="61">
        <f t="shared" si="6"/>
        <v>24.500000000000004</v>
      </c>
      <c r="L48" s="61">
        <f t="shared" si="6"/>
        <v>37</v>
      </c>
      <c r="M48" s="61">
        <f t="shared" si="6"/>
        <v>52.400000000000006</v>
      </c>
      <c r="N48" s="61">
        <f t="shared" si="6"/>
        <v>69.2</v>
      </c>
      <c r="O48" s="61">
        <f t="shared" si="6"/>
        <v>46.760000000000005</v>
      </c>
      <c r="P48" s="72">
        <f t="shared" si="6"/>
        <v>150.42200000000003</v>
      </c>
      <c r="Q48" s="70">
        <f t="shared" si="6"/>
        <v>570.23394000000008</v>
      </c>
    </row>
    <row r="49" spans="2:17" x14ac:dyDescent="0.35">
      <c r="C49" s="46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  <c r="Q49" s="46"/>
    </row>
    <row r="50" spans="2:17" ht="15" thickBot="1" x14ac:dyDescent="0.4">
      <c r="B50" s="82" t="s">
        <v>83</v>
      </c>
      <c r="C50" s="74">
        <f>C41+C48</f>
        <v>10</v>
      </c>
      <c r="D50" s="75">
        <f t="shared" ref="D50:Q50" si="7">D41+D48</f>
        <v>8.33</v>
      </c>
      <c r="E50" s="68">
        <f t="shared" si="7"/>
        <v>8.43</v>
      </c>
      <c r="F50" s="68">
        <f t="shared" si="7"/>
        <v>15.23</v>
      </c>
      <c r="G50" s="68">
        <f t="shared" si="7"/>
        <v>23.830000000000002</v>
      </c>
      <c r="H50" s="68">
        <f t="shared" si="7"/>
        <v>29.830000000000002</v>
      </c>
      <c r="I50" s="68">
        <f t="shared" si="7"/>
        <v>28.130000000000003</v>
      </c>
      <c r="J50" s="68">
        <f t="shared" si="7"/>
        <v>26.430000000000003</v>
      </c>
      <c r="K50" s="68">
        <f t="shared" si="7"/>
        <v>24.730000000000004</v>
      </c>
      <c r="L50" s="68">
        <f t="shared" si="7"/>
        <v>37.229999999999997</v>
      </c>
      <c r="M50" s="68">
        <f t="shared" si="7"/>
        <v>52.63</v>
      </c>
      <c r="N50" s="68">
        <f t="shared" si="7"/>
        <v>69.430000000000007</v>
      </c>
      <c r="O50" s="68">
        <f t="shared" si="7"/>
        <v>46.99</v>
      </c>
      <c r="P50" s="76">
        <f t="shared" si="7"/>
        <v>150.62200000000001</v>
      </c>
      <c r="Q50" s="74">
        <f t="shared" si="7"/>
        <v>570.43394000000012</v>
      </c>
    </row>
    <row r="51" spans="2:17" x14ac:dyDescent="0.35">
      <c r="B51" s="51"/>
    </row>
    <row r="52" spans="2:17" x14ac:dyDescent="0.35">
      <c r="B52" s="79">
        <v>44282</v>
      </c>
      <c r="D52" s="5"/>
    </row>
    <row r="53" spans="2:17" x14ac:dyDescent="0.35">
      <c r="C53" s="86">
        <f>C26-C50</f>
        <v>0</v>
      </c>
      <c r="D53" s="86">
        <f t="shared" ref="D53:Q53" si="8">D26-D50</f>
        <v>-2.9999999999999361E-2</v>
      </c>
      <c r="E53" s="86">
        <f t="shared" si="8"/>
        <v>-2.9999999999999361E-2</v>
      </c>
      <c r="F53" s="86">
        <f t="shared" si="8"/>
        <v>-3.0000000000001137E-2</v>
      </c>
      <c r="G53" s="86">
        <f t="shared" si="8"/>
        <v>-2.9999999999997584E-2</v>
      </c>
      <c r="H53" s="86">
        <f t="shared" si="8"/>
        <v>-3.000000000000469E-2</v>
      </c>
      <c r="I53" s="86">
        <f t="shared" si="8"/>
        <v>-3.0000000000001137E-2</v>
      </c>
      <c r="J53" s="86">
        <f t="shared" si="8"/>
        <v>-3.0000000000001137E-2</v>
      </c>
      <c r="K53" s="86">
        <f t="shared" si="8"/>
        <v>-3.000000000000469E-2</v>
      </c>
      <c r="L53" s="86">
        <f t="shared" si="8"/>
        <v>-2.9999999999994031E-2</v>
      </c>
      <c r="M53" s="86">
        <f t="shared" si="8"/>
        <v>-3.0000000000001137E-2</v>
      </c>
      <c r="N53" s="86">
        <f t="shared" si="8"/>
        <v>-3.0000000000001137E-2</v>
      </c>
      <c r="O53" s="86">
        <f t="shared" si="8"/>
        <v>9.9999999999909051E-3</v>
      </c>
      <c r="P53" s="86">
        <f t="shared" si="8"/>
        <v>-2.2000000000019782E-2</v>
      </c>
      <c r="Q53" s="86">
        <f t="shared" si="8"/>
        <v>-3.39400000001433E-2</v>
      </c>
    </row>
    <row r="91" spans="6:6" x14ac:dyDescent="0.35">
      <c r="F91" s="2">
        <v>60</v>
      </c>
    </row>
  </sheetData>
  <sheetProtection algorithmName="SHA-512" hashValue="GCVt19n5JfV6CWdUhIT0hpodF0Jf203KrEX7ehORUl27FSUOZNwjdvBvsW7zrVd45qmEWUqhmzWldQ3EyXT1+w==" saltValue="M/7J9UJMhblTvnjaqCCKYA==" spinCount="100000" sheet="1"/>
  <pageMargins left="0.2" right="0.2" top="0.25" bottom="0.2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38"/>
  <sheetViews>
    <sheetView zoomScale="80" zoomScaleNormal="80" workbookViewId="0">
      <selection activeCell="L40" sqref="L40"/>
    </sheetView>
  </sheetViews>
  <sheetFormatPr defaultColWidth="8.6328125" defaultRowHeight="14.5" x14ac:dyDescent="0.35"/>
  <cols>
    <col min="1" max="1" width="8.81640625" style="1" customWidth="1"/>
    <col min="2" max="2" width="32.81640625" style="1" customWidth="1"/>
    <col min="3" max="15" width="11.1796875" style="2" customWidth="1"/>
    <col min="16" max="16" width="11.453125" style="1" customWidth="1"/>
    <col min="17" max="17" width="12" style="1" customWidth="1"/>
    <col min="18" max="16384" width="8.6328125" style="1"/>
  </cols>
  <sheetData>
    <row r="2" spans="2:17" x14ac:dyDescent="0.35">
      <c r="C2" s="3"/>
      <c r="G2" s="2" t="s">
        <v>1</v>
      </c>
    </row>
    <row r="3" spans="2:17" x14ac:dyDescent="0.35">
      <c r="G3" s="2" t="s">
        <v>109</v>
      </c>
    </row>
    <row r="4" spans="2:17" x14ac:dyDescent="0.35">
      <c r="C4" s="4"/>
      <c r="G4" s="2" t="s">
        <v>2</v>
      </c>
    </row>
    <row r="5" spans="2:17" ht="15" thickBot="1" x14ac:dyDescent="0.4">
      <c r="C5" s="100">
        <v>2023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7">
        <v>2023</v>
      </c>
      <c r="P5" s="7">
        <v>2024</v>
      </c>
      <c r="Q5" s="7">
        <v>2025</v>
      </c>
    </row>
    <row r="6" spans="2:17" x14ac:dyDescent="0.35">
      <c r="B6" s="53"/>
      <c r="C6" s="9" t="s">
        <v>3</v>
      </c>
      <c r="D6" s="10" t="s">
        <v>3</v>
      </c>
      <c r="E6" s="10" t="s">
        <v>3</v>
      </c>
      <c r="F6" s="10" t="s">
        <v>3</v>
      </c>
      <c r="G6" s="10" t="s">
        <v>3</v>
      </c>
      <c r="H6" s="10" t="s">
        <v>3</v>
      </c>
      <c r="I6" s="10" t="s">
        <v>3</v>
      </c>
      <c r="J6" s="10" t="s">
        <v>3</v>
      </c>
      <c r="K6" s="10" t="s">
        <v>3</v>
      </c>
      <c r="L6" s="10" t="s">
        <v>3</v>
      </c>
      <c r="M6" s="10" t="s">
        <v>3</v>
      </c>
      <c r="N6" s="10" t="s">
        <v>3</v>
      </c>
      <c r="O6" s="11" t="s">
        <v>3</v>
      </c>
      <c r="P6" s="11" t="s">
        <v>3</v>
      </c>
      <c r="Q6" s="11" t="s">
        <v>3</v>
      </c>
    </row>
    <row r="7" spans="2:17" ht="15" thickBot="1" x14ac:dyDescent="0.4">
      <c r="B7" s="54"/>
      <c r="C7" s="13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5" t="s">
        <v>17</v>
      </c>
      <c r="P7" s="15" t="s">
        <v>106</v>
      </c>
      <c r="Q7" s="15" t="s">
        <v>108</v>
      </c>
    </row>
    <row r="8" spans="2:17" x14ac:dyDescent="0.35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  <c r="P8" s="57"/>
      <c r="Q8" s="57"/>
    </row>
    <row r="9" spans="2:17" x14ac:dyDescent="0.35">
      <c r="B9" s="84" t="s">
        <v>84</v>
      </c>
      <c r="C9" s="61">
        <f>'Income Statements'!C45</f>
        <v>-1.9000000000000001</v>
      </c>
      <c r="D9" s="61">
        <f>'Income Statements'!D45</f>
        <v>5.0999999999999996</v>
      </c>
      <c r="E9" s="61">
        <f>'Income Statements'!E45</f>
        <v>6.8</v>
      </c>
      <c r="F9" s="61">
        <f>'Income Statements'!F45</f>
        <v>8.6000000000000014</v>
      </c>
      <c r="G9" s="61">
        <f>'Income Statements'!G45</f>
        <v>6</v>
      </c>
      <c r="H9" s="61">
        <f>'Income Statements'!H45</f>
        <v>-1.7000000000000002</v>
      </c>
      <c r="I9" s="61">
        <f>'Income Statements'!I45</f>
        <v>-1.7000000000000002</v>
      </c>
      <c r="J9" s="61">
        <f>'Income Statements'!J45</f>
        <v>-1.7000000000000002</v>
      </c>
      <c r="K9" s="61">
        <f>'Income Statements'!K45</f>
        <v>12.5</v>
      </c>
      <c r="L9" s="61">
        <f>'Income Statements'!L45</f>
        <v>15.400000000000002</v>
      </c>
      <c r="M9" s="61">
        <f>'Income Statements'!M45</f>
        <v>16.8</v>
      </c>
      <c r="N9" s="61">
        <f>'Income Statements'!N45</f>
        <v>5.3999999999999995</v>
      </c>
      <c r="O9" s="71">
        <f>SUM(C9:N9)</f>
        <v>69.600000000000009</v>
      </c>
      <c r="P9" s="62">
        <f>'Income Statements'!P45</f>
        <v>126.37</v>
      </c>
      <c r="Q9" s="62">
        <f>'Income Statements'!Q45</f>
        <v>615.43990000000008</v>
      </c>
    </row>
    <row r="10" spans="2:17" x14ac:dyDescent="0.35">
      <c r="B10" s="54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71"/>
      <c r="P10" s="62"/>
      <c r="Q10" s="62"/>
    </row>
    <row r="11" spans="2:17" x14ac:dyDescent="0.35">
      <c r="B11" s="84" t="s">
        <v>85</v>
      </c>
      <c r="C11" s="61">
        <f>'Income Statements'!C27</f>
        <v>0</v>
      </c>
      <c r="D11" s="61">
        <f>'Income Statements'!D27</f>
        <v>0</v>
      </c>
      <c r="E11" s="61">
        <f>'Income Statements'!E27</f>
        <v>0</v>
      </c>
      <c r="F11" s="61">
        <f>'Income Statements'!F27</f>
        <v>0</v>
      </c>
      <c r="G11" s="61">
        <f>'Income Statements'!G27</f>
        <v>0</v>
      </c>
      <c r="H11" s="61">
        <f>'Income Statements'!H27</f>
        <v>0</v>
      </c>
      <c r="I11" s="61">
        <f>'Income Statements'!I27</f>
        <v>0</v>
      </c>
      <c r="J11" s="61">
        <f>'Income Statements'!J27</f>
        <v>0</v>
      </c>
      <c r="K11" s="61">
        <f>'Income Statements'!K27</f>
        <v>0</v>
      </c>
      <c r="L11" s="61">
        <f>'Income Statements'!L27</f>
        <v>0</v>
      </c>
      <c r="M11" s="61">
        <f>'Income Statements'!M27</f>
        <v>0</v>
      </c>
      <c r="N11" s="61">
        <f>'Income Statements'!N27</f>
        <v>0</v>
      </c>
      <c r="O11" s="71">
        <f>SUM(C11:N11)</f>
        <v>0</v>
      </c>
      <c r="P11" s="62">
        <f>'Income Statements'!P27</f>
        <v>0</v>
      </c>
      <c r="Q11" s="62">
        <f>'Income Statements'!Q27</f>
        <v>0</v>
      </c>
    </row>
    <row r="12" spans="2:17" x14ac:dyDescent="0.35">
      <c r="B12" s="54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71"/>
      <c r="P12" s="62"/>
      <c r="Q12" s="62"/>
    </row>
    <row r="13" spans="2:17" x14ac:dyDescent="0.35">
      <c r="B13" s="84" t="s">
        <v>86</v>
      </c>
      <c r="C13" s="61">
        <f>'Income Statements'!C28</f>
        <v>0.1</v>
      </c>
      <c r="D13" s="61">
        <f>'Income Statements'!D28</f>
        <v>0.1</v>
      </c>
      <c r="E13" s="61">
        <f>'Income Statements'!E28</f>
        <v>0.1</v>
      </c>
      <c r="F13" s="61">
        <f>'Income Statements'!F28</f>
        <v>0.1</v>
      </c>
      <c r="G13" s="61">
        <f>'Income Statements'!G28</f>
        <v>0.1</v>
      </c>
      <c r="H13" s="61">
        <f>'Income Statements'!H28</f>
        <v>0.1</v>
      </c>
      <c r="I13" s="61">
        <f>'Income Statements'!I28</f>
        <v>0.1</v>
      </c>
      <c r="J13" s="61">
        <f>'Income Statements'!J28</f>
        <v>0.1</v>
      </c>
      <c r="K13" s="61">
        <f>'Income Statements'!K28</f>
        <v>0.1</v>
      </c>
      <c r="L13" s="61">
        <f>'Income Statements'!L28</f>
        <v>0.1</v>
      </c>
      <c r="M13" s="61">
        <f>'Income Statements'!M28</f>
        <v>0.1</v>
      </c>
      <c r="N13" s="61">
        <f>'Income Statements'!N28</f>
        <v>0.1</v>
      </c>
      <c r="O13" s="71">
        <f>SUM(C13:N13)</f>
        <v>1.2</v>
      </c>
      <c r="P13" s="62">
        <f>'Income Statements'!P28</f>
        <v>1.2</v>
      </c>
      <c r="Q13" s="62">
        <f>'Income Statements'!Q28</f>
        <v>1.2</v>
      </c>
    </row>
    <row r="14" spans="2:17" x14ac:dyDescent="0.35">
      <c r="B14" s="54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71"/>
      <c r="P14" s="62"/>
      <c r="Q14" s="62"/>
    </row>
    <row r="15" spans="2:17" x14ac:dyDescent="0.35">
      <c r="B15" s="84" t="s">
        <v>87</v>
      </c>
      <c r="C15" s="61">
        <f>'Balance Sheets'!C17-'Balance Sheets'!D17+'Balance Sheets'!C22-'Balance Sheets'!D22</f>
        <v>0</v>
      </c>
      <c r="D15" s="61">
        <f>'Balance Sheets'!D17-'Balance Sheets'!E17+'Balance Sheets'!D22-'Balance Sheets'!E22</f>
        <v>0</v>
      </c>
      <c r="E15" s="61">
        <f>'Balance Sheets'!E17-'Balance Sheets'!F17+'Balance Sheets'!E22-'Balance Sheets'!F22</f>
        <v>0</v>
      </c>
      <c r="F15" s="61">
        <f>'Balance Sheets'!F17-'Balance Sheets'!G17+'Balance Sheets'!F22-'Balance Sheets'!G22</f>
        <v>0</v>
      </c>
      <c r="G15" s="61">
        <f>'Balance Sheets'!G17-'Balance Sheets'!H17+'Balance Sheets'!G22-'Balance Sheets'!H22</f>
        <v>0</v>
      </c>
      <c r="H15" s="61">
        <f>'Balance Sheets'!H17-'Balance Sheets'!I17+'Balance Sheets'!H22-'Balance Sheets'!I22</f>
        <v>0</v>
      </c>
      <c r="I15" s="61">
        <f>'Balance Sheets'!I17-'Balance Sheets'!J17+'Balance Sheets'!I22-'Balance Sheets'!J22</f>
        <v>0</v>
      </c>
      <c r="J15" s="61">
        <f>'Balance Sheets'!J17-'Balance Sheets'!K17+'Balance Sheets'!J22-'Balance Sheets'!K22</f>
        <v>0</v>
      </c>
      <c r="K15" s="61">
        <f>'Balance Sheets'!K17-'Balance Sheets'!L17+'Balance Sheets'!K22-'Balance Sheets'!L22</f>
        <v>0</v>
      </c>
      <c r="L15" s="61">
        <f>'Balance Sheets'!L17-'Balance Sheets'!M17+'Balance Sheets'!L22-'Balance Sheets'!M22</f>
        <v>0</v>
      </c>
      <c r="M15" s="61">
        <f>'Balance Sheets'!M17-'Balance Sheets'!N17+'Balance Sheets'!M22-'Balance Sheets'!N22</f>
        <v>0</v>
      </c>
      <c r="N15" s="61">
        <f>'Balance Sheets'!N17-'Balance Sheets'!O17+'Balance Sheets'!N22-'Balance Sheets'!O22</f>
        <v>0</v>
      </c>
      <c r="O15" s="71">
        <f>SUM(C15:N15)</f>
        <v>0</v>
      </c>
      <c r="P15" s="62">
        <f>'Balance Sheets'!O17-'Balance Sheets'!P17+'Balance Sheets'!O22-'Balance Sheets'!P22</f>
        <v>0</v>
      </c>
      <c r="Q15" s="62">
        <f>'Balance Sheets'!P17-'Balance Sheets'!Q17+'Balance Sheets'!P22-'Balance Sheets'!Q22</f>
        <v>0</v>
      </c>
    </row>
    <row r="16" spans="2:17" x14ac:dyDescent="0.35">
      <c r="B16" s="84" t="s">
        <v>88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71"/>
      <c r="P16" s="62"/>
      <c r="Q16" s="62"/>
    </row>
    <row r="17" spans="2:17" x14ac:dyDescent="0.35">
      <c r="B17" s="54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71"/>
      <c r="P17" s="62"/>
      <c r="Q17" s="62"/>
    </row>
    <row r="18" spans="2:17" x14ac:dyDescent="0.35">
      <c r="B18" s="84" t="s">
        <v>89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71"/>
      <c r="P18" s="62"/>
      <c r="Q18" s="62"/>
    </row>
    <row r="19" spans="2:17" x14ac:dyDescent="0.35">
      <c r="B19" s="84" t="s">
        <v>90</v>
      </c>
      <c r="C19" s="61">
        <f>'Balance Sheets'!C10-'Balance Sheets'!D10</f>
        <v>0</v>
      </c>
      <c r="D19" s="61">
        <f>'Balance Sheets'!D10-'Balance Sheets'!E10</f>
        <v>0</v>
      </c>
      <c r="E19" s="61">
        <f>'Balance Sheets'!E10-'Balance Sheets'!F10</f>
        <v>0</v>
      </c>
      <c r="F19" s="61">
        <f>'Balance Sheets'!F10-'Balance Sheets'!G10</f>
        <v>0</v>
      </c>
      <c r="G19" s="61">
        <f>'Balance Sheets'!G10-'Balance Sheets'!H10</f>
        <v>0</v>
      </c>
      <c r="H19" s="61">
        <f>'Balance Sheets'!H10-'Balance Sheets'!I10</f>
        <v>0</v>
      </c>
      <c r="I19" s="61">
        <f>'Balance Sheets'!I10-'Balance Sheets'!J10</f>
        <v>0</v>
      </c>
      <c r="J19" s="61">
        <f>'Balance Sheets'!J10-'Balance Sheets'!K10</f>
        <v>0</v>
      </c>
      <c r="K19" s="61">
        <f>'Balance Sheets'!K10-'Balance Sheets'!L10</f>
        <v>0</v>
      </c>
      <c r="L19" s="61">
        <f>'Balance Sheets'!L10-'Balance Sheets'!M10</f>
        <v>0</v>
      </c>
      <c r="M19" s="61">
        <f>'Balance Sheets'!M10-'Balance Sheets'!N10</f>
        <v>0</v>
      </c>
      <c r="N19" s="61">
        <f>'Balance Sheets'!N10-'Balance Sheets'!O10</f>
        <v>0</v>
      </c>
      <c r="O19" s="71">
        <f t="shared" ref="O19:O24" si="0">SUM(C19:N19)</f>
        <v>0</v>
      </c>
      <c r="P19" s="62">
        <f>'Balance Sheets'!O10-'Balance Sheets'!P10</f>
        <v>0</v>
      </c>
      <c r="Q19" s="62">
        <f>'Balance Sheets'!P10-'Balance Sheets'!Q10</f>
        <v>0</v>
      </c>
    </row>
    <row r="20" spans="2:17" x14ac:dyDescent="0.35">
      <c r="B20" s="84" t="s">
        <v>91</v>
      </c>
      <c r="C20" s="61">
        <f>'Balance Sheets'!C11-'Balance Sheets'!D11</f>
        <v>0</v>
      </c>
      <c r="D20" s="61">
        <f>'Balance Sheets'!D11-'Balance Sheets'!E11</f>
        <v>0</v>
      </c>
      <c r="E20" s="61">
        <f>'Balance Sheets'!E11-'Balance Sheets'!F11</f>
        <v>0</v>
      </c>
      <c r="F20" s="61">
        <f>'Balance Sheets'!F11-'Balance Sheets'!G11</f>
        <v>0</v>
      </c>
      <c r="G20" s="61">
        <f>'Balance Sheets'!G11-'Balance Sheets'!H11</f>
        <v>0</v>
      </c>
      <c r="H20" s="61">
        <f>'Balance Sheets'!H11-'Balance Sheets'!I11</f>
        <v>0</v>
      </c>
      <c r="I20" s="61">
        <f>'Balance Sheets'!I11-'Balance Sheets'!J11</f>
        <v>0</v>
      </c>
      <c r="J20" s="61">
        <f>'Balance Sheets'!J11-'Balance Sheets'!K11</f>
        <v>0</v>
      </c>
      <c r="K20" s="61">
        <f>'Balance Sheets'!K11-'Balance Sheets'!L11</f>
        <v>0</v>
      </c>
      <c r="L20" s="61">
        <f>'Balance Sheets'!L11-'Balance Sheets'!M11</f>
        <v>0</v>
      </c>
      <c r="M20" s="61">
        <f>'Balance Sheets'!M11-'Balance Sheets'!N11</f>
        <v>0</v>
      </c>
      <c r="N20" s="61">
        <f>'Balance Sheets'!N11-'Balance Sheets'!O11</f>
        <v>0</v>
      </c>
      <c r="O20" s="71">
        <f t="shared" si="0"/>
        <v>0</v>
      </c>
      <c r="P20" s="62">
        <f>'Balance Sheets'!O11-'Balance Sheets'!P11</f>
        <v>0</v>
      </c>
      <c r="Q20" s="62">
        <f>'Balance Sheets'!P11-'Balance Sheets'!Q11</f>
        <v>0</v>
      </c>
    </row>
    <row r="21" spans="2:17" x14ac:dyDescent="0.35">
      <c r="B21" s="84" t="s">
        <v>92</v>
      </c>
      <c r="C21" s="61">
        <f>'Balance Sheets'!C12-'Balance Sheets'!D12</f>
        <v>0</v>
      </c>
      <c r="D21" s="61">
        <f>'Balance Sheets'!D12-'Balance Sheets'!E12</f>
        <v>0</v>
      </c>
      <c r="E21" s="61">
        <f>'Balance Sheets'!E12-'Balance Sheets'!F12</f>
        <v>0</v>
      </c>
      <c r="F21" s="61">
        <f>'Balance Sheets'!F12-'Balance Sheets'!G12</f>
        <v>0</v>
      </c>
      <c r="G21" s="61">
        <f>'Balance Sheets'!G12-'Balance Sheets'!H12</f>
        <v>0</v>
      </c>
      <c r="H21" s="61">
        <f>'Balance Sheets'!H12-'Balance Sheets'!I12</f>
        <v>0</v>
      </c>
      <c r="I21" s="61">
        <f>'Balance Sheets'!I12-'Balance Sheets'!J12</f>
        <v>0</v>
      </c>
      <c r="J21" s="61">
        <f>'Balance Sheets'!J12-'Balance Sheets'!K12</f>
        <v>0</v>
      </c>
      <c r="K21" s="61">
        <f>'Balance Sheets'!K12-'Balance Sheets'!L12</f>
        <v>0</v>
      </c>
      <c r="L21" s="61">
        <f>'Balance Sheets'!L12-'Balance Sheets'!M12</f>
        <v>0</v>
      </c>
      <c r="M21" s="61">
        <f>'Balance Sheets'!M12-'Balance Sheets'!N12</f>
        <v>0</v>
      </c>
      <c r="N21" s="61">
        <f>'Balance Sheets'!N12-'Balance Sheets'!O12</f>
        <v>0</v>
      </c>
      <c r="O21" s="71">
        <f t="shared" si="0"/>
        <v>0</v>
      </c>
      <c r="P21" s="62">
        <f>'Balance Sheets'!O12-'Balance Sheets'!P12</f>
        <v>0</v>
      </c>
      <c r="Q21" s="62">
        <f>'Balance Sheets'!P12-'Balance Sheets'!Q12</f>
        <v>0</v>
      </c>
    </row>
    <row r="22" spans="2:17" x14ac:dyDescent="0.35">
      <c r="B22" s="84" t="s">
        <v>93</v>
      </c>
      <c r="C22" s="61">
        <f>'Balance Sheets'!C13-'Balance Sheets'!D13</f>
        <v>0.19999999999999973</v>
      </c>
      <c r="D22" s="61">
        <f>'Balance Sheets'!D13-'Balance Sheets'!E13</f>
        <v>0.20000000000000018</v>
      </c>
      <c r="E22" s="61">
        <f>'Balance Sheets'!E13-'Balance Sheets'!F13</f>
        <v>0.19999999999999996</v>
      </c>
      <c r="F22" s="61">
        <f>'Balance Sheets'!F13-'Balance Sheets'!G13</f>
        <v>0.19999999999999996</v>
      </c>
      <c r="G22" s="61">
        <f>'Balance Sheets'!G13-'Balance Sheets'!H13</f>
        <v>0.20000000000000018</v>
      </c>
      <c r="H22" s="61">
        <f>'Balance Sheets'!H13-'Balance Sheets'!I13</f>
        <v>0.19999999999999996</v>
      </c>
      <c r="I22" s="61">
        <f>'Balance Sheets'!I13-'Balance Sheets'!J13</f>
        <v>0.19999999999999996</v>
      </c>
      <c r="J22" s="61">
        <f>'Balance Sheets'!J13-'Balance Sheets'!K13</f>
        <v>0.19999999999999996</v>
      </c>
      <c r="K22" s="61">
        <f>'Balance Sheets'!K13-'Balance Sheets'!L13</f>
        <v>0.20000000000000007</v>
      </c>
      <c r="L22" s="61">
        <f>'Balance Sheets'!L13-'Balance Sheets'!M13</f>
        <v>0.19999999999999996</v>
      </c>
      <c r="M22" s="61">
        <f>'Balance Sheets'!M13-'Balance Sheets'!N13</f>
        <v>0.2</v>
      </c>
      <c r="N22" s="61">
        <f>'Balance Sheets'!N13-'Balance Sheets'!O13</f>
        <v>-2.1999999999999997</v>
      </c>
      <c r="O22" s="71">
        <f t="shared" si="0"/>
        <v>0</v>
      </c>
      <c r="P22" s="62">
        <f>'Balance Sheets'!O13-'Balance Sheets'!P13</f>
        <v>0</v>
      </c>
      <c r="Q22" s="62">
        <f>'Balance Sheets'!P13-'Balance Sheets'!Q13</f>
        <v>0</v>
      </c>
    </row>
    <row r="23" spans="2:17" x14ac:dyDescent="0.35">
      <c r="B23" s="84" t="s">
        <v>94</v>
      </c>
      <c r="C23" s="61">
        <f>'Balance Sheets'!D30-'Balance Sheets'!C30</f>
        <v>0</v>
      </c>
      <c r="D23" s="61">
        <f>'Balance Sheets'!E30-'Balance Sheets'!D30</f>
        <v>0</v>
      </c>
      <c r="E23" s="61">
        <f>'Balance Sheets'!F30-'Balance Sheets'!E30</f>
        <v>0</v>
      </c>
      <c r="F23" s="61">
        <f>'Balance Sheets'!G30-'Balance Sheets'!F30</f>
        <v>0</v>
      </c>
      <c r="G23" s="61">
        <f>'Balance Sheets'!H30-'Balance Sheets'!G30</f>
        <v>0</v>
      </c>
      <c r="H23" s="61">
        <f>'Balance Sheets'!I30-'Balance Sheets'!H30</f>
        <v>0</v>
      </c>
      <c r="I23" s="61">
        <f>'Balance Sheets'!J30-'Balance Sheets'!I30</f>
        <v>0</v>
      </c>
      <c r="J23" s="61">
        <f>'Balance Sheets'!K30-'Balance Sheets'!J30</f>
        <v>0</v>
      </c>
      <c r="K23" s="61">
        <f>'Balance Sheets'!L30-'Balance Sheets'!K30</f>
        <v>0</v>
      </c>
      <c r="L23" s="61">
        <f>'Balance Sheets'!M30-'Balance Sheets'!L30</f>
        <v>0</v>
      </c>
      <c r="M23" s="61">
        <f>'Balance Sheets'!N30-'Balance Sheets'!M30</f>
        <v>0</v>
      </c>
      <c r="N23" s="61">
        <f>'Balance Sheets'!O30-'Balance Sheets'!N30</f>
        <v>0</v>
      </c>
      <c r="O23" s="71">
        <f t="shared" si="0"/>
        <v>0</v>
      </c>
      <c r="P23" s="62">
        <f>'Balance Sheets'!P30-'Balance Sheets'!O30</f>
        <v>0</v>
      </c>
      <c r="Q23" s="62">
        <f>'Balance Sheets'!Q30-'Balance Sheets'!P30</f>
        <v>0</v>
      </c>
    </row>
    <row r="24" spans="2:17" x14ac:dyDescent="0.35">
      <c r="B24" s="84" t="s">
        <v>95</v>
      </c>
      <c r="C24" s="61">
        <f>'Balance Sheets'!D31-'Balance Sheets'!C31</f>
        <v>0.23</v>
      </c>
      <c r="D24" s="61">
        <f>'Balance Sheets'!E31-'Balance Sheets'!D31</f>
        <v>0</v>
      </c>
      <c r="E24" s="61">
        <f>'Balance Sheets'!F31-'Balance Sheets'!E31</f>
        <v>0</v>
      </c>
      <c r="F24" s="61">
        <f>'Balance Sheets'!G31-'Balance Sheets'!F31</f>
        <v>0</v>
      </c>
      <c r="G24" s="61">
        <f>'Balance Sheets'!H31-'Balance Sheets'!G31</f>
        <v>0</v>
      </c>
      <c r="H24" s="61">
        <f>'Balance Sheets'!I31-'Balance Sheets'!H31</f>
        <v>0</v>
      </c>
      <c r="I24" s="61">
        <f>'Balance Sheets'!J31-'Balance Sheets'!I31</f>
        <v>0</v>
      </c>
      <c r="J24" s="61">
        <f>'Balance Sheets'!K31-'Balance Sheets'!J31</f>
        <v>0</v>
      </c>
      <c r="K24" s="61">
        <f>'Balance Sheets'!L31-'Balance Sheets'!K31</f>
        <v>0</v>
      </c>
      <c r="L24" s="61">
        <f>'Balance Sheets'!M31-'Balance Sheets'!L31</f>
        <v>0</v>
      </c>
      <c r="M24" s="61">
        <f>'Balance Sheets'!N31-'Balance Sheets'!M31</f>
        <v>0</v>
      </c>
      <c r="N24" s="61">
        <f>'Balance Sheets'!O31-'Balance Sheets'!N31</f>
        <v>0</v>
      </c>
      <c r="O24" s="71">
        <f t="shared" si="0"/>
        <v>0.23</v>
      </c>
      <c r="P24" s="62">
        <f>'Balance Sheets'!P31-'Balance Sheets'!O31</f>
        <v>-0.03</v>
      </c>
      <c r="Q24" s="62">
        <f>'Balance Sheets'!Q31-'Balance Sheets'!P31</f>
        <v>0</v>
      </c>
    </row>
    <row r="25" spans="2:17" x14ac:dyDescent="0.35">
      <c r="B25" s="84" t="s">
        <v>96</v>
      </c>
      <c r="C25" s="61">
        <f>SUM(C19:C24)</f>
        <v>0.42999999999999972</v>
      </c>
      <c r="D25" s="61">
        <f t="shared" ref="D25:Q25" si="1">SUM(D19:D24)</f>
        <v>0.20000000000000018</v>
      </c>
      <c r="E25" s="61">
        <f t="shared" si="1"/>
        <v>0.19999999999999996</v>
      </c>
      <c r="F25" s="61">
        <f t="shared" si="1"/>
        <v>0.19999999999999996</v>
      </c>
      <c r="G25" s="61">
        <f t="shared" si="1"/>
        <v>0.20000000000000018</v>
      </c>
      <c r="H25" s="61">
        <f t="shared" si="1"/>
        <v>0.19999999999999996</v>
      </c>
      <c r="I25" s="61">
        <f t="shared" si="1"/>
        <v>0.19999999999999996</v>
      </c>
      <c r="J25" s="61">
        <f t="shared" si="1"/>
        <v>0.19999999999999996</v>
      </c>
      <c r="K25" s="61">
        <f t="shared" si="1"/>
        <v>0.20000000000000007</v>
      </c>
      <c r="L25" s="61">
        <f t="shared" si="1"/>
        <v>0.19999999999999996</v>
      </c>
      <c r="M25" s="61">
        <f t="shared" si="1"/>
        <v>0.2</v>
      </c>
      <c r="N25" s="61">
        <f t="shared" si="1"/>
        <v>-2.1999999999999997</v>
      </c>
      <c r="O25" s="71">
        <f t="shared" si="1"/>
        <v>0.23</v>
      </c>
      <c r="P25" s="62">
        <f t="shared" si="1"/>
        <v>-0.03</v>
      </c>
      <c r="Q25" s="62">
        <f t="shared" si="1"/>
        <v>0</v>
      </c>
    </row>
    <row r="26" spans="2:17" x14ac:dyDescent="0.35">
      <c r="B26" s="54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71"/>
      <c r="P26" s="62"/>
      <c r="Q26" s="62"/>
    </row>
    <row r="27" spans="2:17" x14ac:dyDescent="0.35">
      <c r="B27" s="84" t="s">
        <v>97</v>
      </c>
      <c r="C27" s="61">
        <f>'Balance Sheets'!D32-'Balance Sheets'!C32+'Balance Sheets'!D33-'Balance Sheets'!C33+'Balance Sheets'!D34-'Balance Sheets'!C34+'Balance Sheets'!D35-'Balance Sheets'!C35+'Balance Sheets'!D39-'Balance Sheets'!C39</f>
        <v>0</v>
      </c>
      <c r="D27" s="61">
        <f>'Balance Sheets'!E32-'Balance Sheets'!D32+'Balance Sheets'!E33-'Balance Sheets'!D33+'Balance Sheets'!E34-'Balance Sheets'!D34+'Balance Sheets'!E35-'Balance Sheets'!D35+'Balance Sheets'!E39-'Balance Sheets'!D39</f>
        <v>0</v>
      </c>
      <c r="E27" s="61">
        <f>'Balance Sheets'!F32-'Balance Sheets'!E32+'Balance Sheets'!F33-'Balance Sheets'!E33+'Balance Sheets'!F34-'Balance Sheets'!E34+'Balance Sheets'!F35-'Balance Sheets'!E35+'Balance Sheets'!F39-'Balance Sheets'!E39</f>
        <v>0</v>
      </c>
      <c r="F27" s="61">
        <f>'Balance Sheets'!G32-'Balance Sheets'!F32+'Balance Sheets'!G33-'Balance Sheets'!F33+'Balance Sheets'!G34-'Balance Sheets'!F34+'Balance Sheets'!G35-'Balance Sheets'!F35+'Balance Sheets'!G39-'Balance Sheets'!F39</f>
        <v>0</v>
      </c>
      <c r="G27" s="61">
        <f>'Balance Sheets'!H32-'Balance Sheets'!G32+'Balance Sheets'!H33-'Balance Sheets'!G33+'Balance Sheets'!H34-'Balance Sheets'!G34+'Balance Sheets'!H35-'Balance Sheets'!G35+'Balance Sheets'!H39-'Balance Sheets'!G39</f>
        <v>0</v>
      </c>
      <c r="H27" s="61">
        <f>'Balance Sheets'!I32-'Balance Sheets'!H32+'Balance Sheets'!I33-'Balance Sheets'!H33+'Balance Sheets'!I34-'Balance Sheets'!H34+'Balance Sheets'!I35-'Balance Sheets'!H35+'Balance Sheets'!I39-'Balance Sheets'!H39</f>
        <v>0</v>
      </c>
      <c r="I27" s="61">
        <f>'Balance Sheets'!J32-'Balance Sheets'!I32+'Balance Sheets'!J33-'Balance Sheets'!I33+'Balance Sheets'!J34-'Balance Sheets'!I34+'Balance Sheets'!J35-'Balance Sheets'!I35+'Balance Sheets'!J39-'Balance Sheets'!I39</f>
        <v>0</v>
      </c>
      <c r="J27" s="61">
        <f>'Balance Sheets'!K32-'Balance Sheets'!J32+'Balance Sheets'!K33-'Balance Sheets'!J33+'Balance Sheets'!K34-'Balance Sheets'!J34+'Balance Sheets'!K35-'Balance Sheets'!J35+'Balance Sheets'!K39-'Balance Sheets'!J39</f>
        <v>0</v>
      </c>
      <c r="K27" s="61">
        <f>'Balance Sheets'!L32-'Balance Sheets'!K32+'Balance Sheets'!L33-'Balance Sheets'!K33+'Balance Sheets'!L34-'Balance Sheets'!K34+'Balance Sheets'!L35-'Balance Sheets'!K35+'Balance Sheets'!L39-'Balance Sheets'!K39</f>
        <v>0</v>
      </c>
      <c r="L27" s="61">
        <f>'Balance Sheets'!M32-'Balance Sheets'!L32+'Balance Sheets'!M33-'Balance Sheets'!L33+'Balance Sheets'!M34-'Balance Sheets'!L34+'Balance Sheets'!M35-'Balance Sheets'!L35+'Balance Sheets'!M39-'Balance Sheets'!L39</f>
        <v>0</v>
      </c>
      <c r="M27" s="61">
        <f>'Balance Sheets'!N32-'Balance Sheets'!M32+'Balance Sheets'!N33-'Balance Sheets'!M33+'Balance Sheets'!N34-'Balance Sheets'!M34+'Balance Sheets'!N35-'Balance Sheets'!M35+'Balance Sheets'!N39-'Balance Sheets'!M39</f>
        <v>0</v>
      </c>
      <c r="N27" s="61">
        <f>'Balance Sheets'!O32-'Balance Sheets'!N32+'Balance Sheets'!O33-'Balance Sheets'!N33+'Balance Sheets'!O34-'Balance Sheets'!N34+'Balance Sheets'!O35-'Balance Sheets'!N35+'Balance Sheets'!O39-'Balance Sheets'!N39</f>
        <v>0</v>
      </c>
      <c r="O27" s="71">
        <f>'Balance Sheets'!O32-'Balance Sheets'!C32+'Balance Sheets'!O33-'Balance Sheets'!C33+'Balance Sheets'!O34-'Balance Sheets'!C34+'Balance Sheets'!O35-'Balance Sheets'!C35+'Balance Sheets'!O39-'Balance Sheets'!C39</f>
        <v>0</v>
      </c>
      <c r="P27" s="62">
        <f>'Balance Sheets'!P32-'Balance Sheets'!O32+'Balance Sheets'!P33-'Balance Sheets'!O33+'Balance Sheets'!P34-'Balance Sheets'!O34+'Balance Sheets'!P35-'Balance Sheets'!O35+'Balance Sheets'!P39-'Balance Sheets'!O39</f>
        <v>0</v>
      </c>
      <c r="Q27" s="62">
        <f>'Balance Sheets'!Q32-'Balance Sheets'!P32+'Balance Sheets'!Q33-'Balance Sheets'!P33+'Balance Sheets'!Q34-'Balance Sheets'!P34+'Balance Sheets'!Q35-'Balance Sheets'!P35+'Balance Sheets'!Q39-'Balance Sheets'!P39</f>
        <v>0</v>
      </c>
    </row>
    <row r="28" spans="2:17" x14ac:dyDescent="0.35">
      <c r="B28" s="5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71"/>
      <c r="P28" s="62"/>
      <c r="Q28" s="62"/>
    </row>
    <row r="29" spans="2:17" x14ac:dyDescent="0.35">
      <c r="B29" s="84" t="s">
        <v>98</v>
      </c>
      <c r="C29" s="61">
        <f>'Balance Sheets'!D44-'Balance Sheets'!C44</f>
        <v>0</v>
      </c>
      <c r="D29" s="61">
        <f>'Balance Sheets'!E44-'Balance Sheets'!D44</f>
        <v>-5</v>
      </c>
      <c r="E29" s="61">
        <f>'Balance Sheets'!F44-'Balance Sheets'!E44</f>
        <v>0</v>
      </c>
      <c r="F29" s="61">
        <f>'Balance Sheets'!G44-'Balance Sheets'!F44</f>
        <v>0</v>
      </c>
      <c r="G29" s="61">
        <f>'Balance Sheets'!H44-'Balance Sheets'!G44</f>
        <v>0</v>
      </c>
      <c r="H29" s="61">
        <f>'Balance Sheets'!I44-'Balance Sheets'!H44</f>
        <v>0</v>
      </c>
      <c r="I29" s="61">
        <f>'Balance Sheets'!J44-'Balance Sheets'!I44</f>
        <v>0</v>
      </c>
      <c r="J29" s="61">
        <f>'Balance Sheets'!K44-'Balance Sheets'!J44</f>
        <v>0</v>
      </c>
      <c r="K29" s="61">
        <f>'Balance Sheets'!L44-'Balance Sheets'!K44</f>
        <v>0</v>
      </c>
      <c r="L29" s="61">
        <f>'Balance Sheets'!M44-'Balance Sheets'!L44</f>
        <v>0</v>
      </c>
      <c r="M29" s="61">
        <f>'Balance Sheets'!N44-'Balance Sheets'!M44</f>
        <v>0</v>
      </c>
      <c r="N29" s="61">
        <f>'Balance Sheets'!O44-'Balance Sheets'!N44</f>
        <v>0</v>
      </c>
      <c r="O29" s="71">
        <f>SUM(C29:N29)</f>
        <v>-5</v>
      </c>
      <c r="P29" s="62">
        <f>'Balance Sheets'!P44-'Balance Sheets'!O44</f>
        <v>0</v>
      </c>
      <c r="Q29" s="62">
        <f>'Balance Sheets'!Q44-'Balance Sheets'!P44</f>
        <v>0</v>
      </c>
    </row>
    <row r="30" spans="2:17" x14ac:dyDescent="0.35">
      <c r="B30" s="54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71"/>
      <c r="P30" s="62"/>
      <c r="Q30" s="62"/>
    </row>
    <row r="31" spans="2:17" x14ac:dyDescent="0.35">
      <c r="B31" s="84" t="s">
        <v>99</v>
      </c>
      <c r="C31" s="61">
        <f>'Balance Sheets'!C47-'Balance Sheets'!D47</f>
        <v>0</v>
      </c>
      <c r="D31" s="61">
        <f>'Balance Sheets'!D47-'Balance Sheets'!E47</f>
        <v>0</v>
      </c>
      <c r="E31" s="61">
        <f>'Balance Sheets'!E47-'Balance Sheets'!F47</f>
        <v>0</v>
      </c>
      <c r="F31" s="61">
        <f>'Balance Sheets'!F47-'Balance Sheets'!G47</f>
        <v>0</v>
      </c>
      <c r="G31" s="61">
        <f>'Balance Sheets'!G47-'Balance Sheets'!H47</f>
        <v>0</v>
      </c>
      <c r="H31" s="61">
        <f>'Balance Sheets'!H47-'Balance Sheets'!I47</f>
        <v>0</v>
      </c>
      <c r="I31" s="61">
        <f>'Balance Sheets'!I47-'Balance Sheets'!J47</f>
        <v>0</v>
      </c>
      <c r="J31" s="61">
        <f>'Balance Sheets'!J47-'Balance Sheets'!K47</f>
        <v>0</v>
      </c>
      <c r="K31" s="61">
        <f>'Balance Sheets'!K47-'Balance Sheets'!L47</f>
        <v>0</v>
      </c>
      <c r="L31" s="61">
        <f>'Balance Sheets'!L47-'Balance Sheets'!M47</f>
        <v>0</v>
      </c>
      <c r="M31" s="61">
        <f>'Balance Sheets'!M47-'Balance Sheets'!N47</f>
        <v>0</v>
      </c>
      <c r="N31" s="61">
        <f>'Balance Sheets'!O47-'Balance Sheets'!N47</f>
        <v>-27.840000000000003</v>
      </c>
      <c r="O31" s="71">
        <f>SUM(C31:N31)</f>
        <v>-27.840000000000003</v>
      </c>
      <c r="P31" s="62">
        <f>'Balance Sheets'!P47-'Balance Sheets'!O47</f>
        <v>-22.707999999999998</v>
      </c>
      <c r="Q31" s="62">
        <f>'Balance Sheets'!Q47-'Balance Sheets'!P47</f>
        <v>-195.62796000000003</v>
      </c>
    </row>
    <row r="32" spans="2:17" x14ac:dyDescent="0.35">
      <c r="B32" s="54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71"/>
      <c r="P32" s="62"/>
      <c r="Q32" s="62"/>
    </row>
    <row r="33" spans="2:17" x14ac:dyDescent="0.35">
      <c r="B33" s="84" t="s">
        <v>100</v>
      </c>
      <c r="C33" s="61">
        <f>C9+C11+C13+C15+C25+C27+C29+C31</f>
        <v>-1.3700000000000003</v>
      </c>
      <c r="D33" s="61">
        <f t="shared" ref="D33:Q33" si="2">D9+D11+D13+D15+D25+D27+D29+D31</f>
        <v>0.39999999999999947</v>
      </c>
      <c r="E33" s="61">
        <f t="shared" si="2"/>
        <v>7.1</v>
      </c>
      <c r="F33" s="61">
        <f t="shared" si="2"/>
        <v>8.9</v>
      </c>
      <c r="G33" s="61">
        <f t="shared" si="2"/>
        <v>6.3</v>
      </c>
      <c r="H33" s="61">
        <f t="shared" si="2"/>
        <v>-1.4000000000000001</v>
      </c>
      <c r="I33" s="61">
        <f t="shared" si="2"/>
        <v>-1.4000000000000001</v>
      </c>
      <c r="J33" s="61">
        <f t="shared" si="2"/>
        <v>-1.4000000000000001</v>
      </c>
      <c r="K33" s="61">
        <f t="shared" si="2"/>
        <v>12.799999999999999</v>
      </c>
      <c r="L33" s="61">
        <f t="shared" si="2"/>
        <v>15.700000000000001</v>
      </c>
      <c r="M33" s="61">
        <f t="shared" si="2"/>
        <v>17.100000000000001</v>
      </c>
      <c r="N33" s="61">
        <f t="shared" si="2"/>
        <v>-24.540000000000003</v>
      </c>
      <c r="O33" s="61">
        <f t="shared" si="2"/>
        <v>38.190000000000012</v>
      </c>
      <c r="P33" s="61">
        <f t="shared" si="2"/>
        <v>104.83200000000001</v>
      </c>
      <c r="Q33" s="61">
        <f t="shared" si="2"/>
        <v>421.0119400000001</v>
      </c>
    </row>
    <row r="34" spans="2:17" x14ac:dyDescent="0.35">
      <c r="B34" s="54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71"/>
      <c r="P34" s="62"/>
      <c r="Q34" s="62"/>
    </row>
    <row r="35" spans="2:17" x14ac:dyDescent="0.35">
      <c r="B35" s="84" t="s">
        <v>101</v>
      </c>
      <c r="C35" s="61">
        <f>'Balance Sheets'!C9</f>
        <v>1.6</v>
      </c>
      <c r="D35" s="61">
        <f>C36</f>
        <v>0.22999999999999976</v>
      </c>
      <c r="E35" s="61">
        <f>D36</f>
        <v>0.62999999999999923</v>
      </c>
      <c r="F35" s="61">
        <f t="shared" ref="F35:N35" si="3">E36</f>
        <v>7.7299999999999986</v>
      </c>
      <c r="G35" s="61">
        <f t="shared" si="3"/>
        <v>16.63</v>
      </c>
      <c r="H35" s="61">
        <f t="shared" si="3"/>
        <v>22.93</v>
      </c>
      <c r="I35" s="61">
        <f t="shared" si="3"/>
        <v>21.53</v>
      </c>
      <c r="J35" s="61">
        <f t="shared" si="3"/>
        <v>20.130000000000003</v>
      </c>
      <c r="K35" s="61">
        <f t="shared" si="3"/>
        <v>18.730000000000004</v>
      </c>
      <c r="L35" s="61">
        <f t="shared" si="3"/>
        <v>31.53</v>
      </c>
      <c r="M35" s="61">
        <f t="shared" si="3"/>
        <v>47.230000000000004</v>
      </c>
      <c r="N35" s="61">
        <f t="shared" si="3"/>
        <v>64.330000000000013</v>
      </c>
      <c r="O35" s="71">
        <f>C35</f>
        <v>1.6</v>
      </c>
      <c r="P35" s="62">
        <f>O36</f>
        <v>39.790000000000013</v>
      </c>
      <c r="Q35" s="62">
        <f>P36</f>
        <v>144.62200000000001</v>
      </c>
    </row>
    <row r="36" spans="2:17" ht="15" thickBot="1" x14ac:dyDescent="0.4">
      <c r="B36" s="85" t="s">
        <v>102</v>
      </c>
      <c r="C36" s="68">
        <f>C35+C33</f>
        <v>0.22999999999999976</v>
      </c>
      <c r="D36" s="68">
        <f>D33+D35</f>
        <v>0.62999999999999923</v>
      </c>
      <c r="E36" s="68">
        <f>E35+E33</f>
        <v>7.7299999999999986</v>
      </c>
      <c r="F36" s="68">
        <f t="shared" ref="F36:N36" si="4">F35+F33</f>
        <v>16.63</v>
      </c>
      <c r="G36" s="68">
        <f t="shared" si="4"/>
        <v>22.93</v>
      </c>
      <c r="H36" s="68">
        <f t="shared" si="4"/>
        <v>21.53</v>
      </c>
      <c r="I36" s="68">
        <f t="shared" si="4"/>
        <v>20.130000000000003</v>
      </c>
      <c r="J36" s="68">
        <f t="shared" si="4"/>
        <v>18.730000000000004</v>
      </c>
      <c r="K36" s="68">
        <f t="shared" si="4"/>
        <v>31.53</v>
      </c>
      <c r="L36" s="68">
        <f t="shared" si="4"/>
        <v>47.230000000000004</v>
      </c>
      <c r="M36" s="68">
        <f t="shared" si="4"/>
        <v>64.330000000000013</v>
      </c>
      <c r="N36" s="68">
        <f t="shared" si="4"/>
        <v>39.790000000000006</v>
      </c>
      <c r="O36" s="75">
        <f>O35+O33</f>
        <v>39.790000000000013</v>
      </c>
      <c r="P36" s="69">
        <f>P35+P33</f>
        <v>144.62200000000001</v>
      </c>
      <c r="Q36" s="69">
        <f>Q35+Q33</f>
        <v>565.63394000000017</v>
      </c>
    </row>
    <row r="37" spans="2:17" x14ac:dyDescent="0.35">
      <c r="M37" s="83"/>
    </row>
    <row r="38" spans="2:17" x14ac:dyDescent="0.35">
      <c r="C38" s="79">
        <v>43914</v>
      </c>
    </row>
  </sheetData>
  <sheetProtection algorithmName="SHA-512" hashValue="16REhCClMXTc9UGxGn/M5laUuK50kCzKMG3whJHRWdEmZYt47loY/IKSD4zTrYaEkxCLTCeJeRs0fIrFuceptw==" saltValue="vmywg4qX4fTnxPfKgDeP7g==" spinCount="100000" sheet="1"/>
  <mergeCells count="1">
    <mergeCell ref="C5:N5"/>
  </mergeCells>
  <pageMargins left="0.2" right="0.2" top="0.25" bottom="0.25" header="0.3" footer="0.3"/>
  <pageSetup scale="6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Statements</vt:lpstr>
      <vt:lpstr>Balance Sheets</vt:lpstr>
      <vt:lpstr>Cash Flow Statements</vt:lpstr>
      <vt:lpstr>'Balance Sheets'!Print_Area</vt:lpstr>
      <vt:lpstr>'Cash Flow Statements'!Print_Area</vt:lpstr>
      <vt:lpstr>'Income Statements'!Print_Area</vt:lpstr>
    </vt:vector>
  </TitlesOfParts>
  <Manager/>
  <Company>MII Equipment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Hunter</dc:creator>
  <cp:keywords/>
  <dc:description/>
  <cp:lastModifiedBy>James H. Hunter</cp:lastModifiedBy>
  <cp:revision/>
  <dcterms:created xsi:type="dcterms:W3CDTF">2010-11-17T04:58:14Z</dcterms:created>
  <dcterms:modified xsi:type="dcterms:W3CDTF">2022-05-19T01:59:37Z</dcterms:modified>
  <cp:category/>
  <cp:contentStatus/>
</cp:coreProperties>
</file>